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13" i="1" l="1"/>
  <c r="R5" i="1"/>
  <c r="R14" i="1" l="1"/>
  <c r="R12" i="1"/>
  <c r="R10" i="1"/>
  <c r="R9" i="1"/>
  <c r="R8" i="1"/>
  <c r="R7" i="1"/>
  <c r="R6" i="1"/>
  <c r="R4" i="1"/>
  <c r="C36" i="1"/>
  <c r="D36" i="1"/>
  <c r="E36" i="1"/>
  <c r="G36" i="1"/>
  <c r="H36" i="1"/>
  <c r="J36" i="1"/>
  <c r="K36" i="1"/>
  <c r="C37" i="1"/>
  <c r="D37" i="1"/>
  <c r="E37" i="1"/>
  <c r="G37" i="1"/>
  <c r="H37" i="1"/>
  <c r="J37" i="1"/>
  <c r="K37" i="1"/>
  <c r="M37" i="1"/>
  <c r="N37" i="1"/>
  <c r="C38" i="1"/>
  <c r="D38" i="1"/>
  <c r="E38" i="1"/>
  <c r="G38" i="1"/>
  <c r="H38" i="1"/>
  <c r="J38" i="1"/>
  <c r="K38" i="1"/>
  <c r="R11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15" i="1" l="1"/>
</calcChain>
</file>

<file path=xl/sharedStrings.xml><?xml version="1.0" encoding="utf-8"?>
<sst xmlns="http://schemas.openxmlformats.org/spreadsheetml/2006/main" count="121" uniqueCount="58">
  <si>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</si>
  <si>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</si>
  <si>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</si>
  <si>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</si>
  <si>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</si>
  <si>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</si>
  <si>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</si>
  <si>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</si>
  <si>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</si>
  <si>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</si>
  <si>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</si>
  <si>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</si>
  <si>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</si>
  <si>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</si>
  <si>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</si>
  <si>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</si>
  <si>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</si>
  <si>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</si>
  <si>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</si>
  <si>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</si>
  <si>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</si>
  <si>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</si>
  <si>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</si>
  <si>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</si>
  <si>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</si>
  <si>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</si>
  <si>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</si>
  <si>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</si>
  <si>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</si>
  <si>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</si>
  <si>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</si>
  <si>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</si>
  <si>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</si>
  <si>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</si>
  <si>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</si>
  <si>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</si>
  <si>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</si>
  <si>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</si>
  <si>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</si>
  <si>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</si>
  <si>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</si>
  <si>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</si>
  <si>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</si>
  <si>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</si>
  <si>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</si>
  <si>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</si>
  <si>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</si>
  <si>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</si>
  <si>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</si>
  <si>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</si>
  <si>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</si>
  <si>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</si>
  <si>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</si>
  <si>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</si>
  <si>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</si>
  <si>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</si>
  <si>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</si>
  <si>
    <t>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</si>
</sst>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2" xfId="0" applyBorder="1" applyAlignment="1">
      <alignment horizontal="center"/>
    </xf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164" fontId="0" fillId="0" borderId="0" xfId="0" applyNumberFormat="1" applyFill="1"/>
    <xf numFmtId="0" fontId="0" fillId="0" borderId="0" xfId="0" applyFill="1"/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49" fontId="1" fillId="0" borderId="0" xfId="0" applyNumberFormat="1" applyFont="1" applyFill="1" applyBorder="1"/>
    <xf numFmtId="2" fontId="1" fillId="0" borderId="19" xfId="0" applyNumberFormat="1" applyFont="1" applyBorder="1"/>
    <xf numFmtId="49" fontId="1" fillId="0" borderId="25" xfId="0" applyNumberFormat="1" applyFont="1" applyFill="1" applyBorder="1"/>
    <xf numFmtId="164" fontId="0" fillId="0" borderId="25" xfId="0" applyNumberFormat="1" applyFill="1" applyBorder="1"/>
    <xf numFmtId="0" fontId="2" fillId="0" borderId="25" xfId="0" applyFont="1" applyBorder="1"/>
    <xf numFmtId="2" fontId="0" fillId="0" borderId="25" xfId="0" applyNumberFormat="1" applyBorder="1"/>
    <xf numFmtId="164" fontId="2" fillId="0" borderId="25" xfId="0" applyNumberFormat="1" applyFont="1" applyBorder="1"/>
    <xf numFmtId="164" fontId="0" fillId="0" borderId="26" xfId="0" applyNumberFormat="1" applyBorder="1"/>
    <xf numFmtId="2" fontId="1" fillId="0" borderId="0" xfId="0" applyNumberFormat="1" applyFont="1" applyBorder="1"/>
    <xf numFmtId="164" fontId="0" fillId="0" borderId="0" xfId="0" applyNumberFormat="1" applyFill="1" applyBorder="1"/>
    <xf numFmtId="0" fontId="2" fillId="0" borderId="0" xfId="0" applyFont="1" applyBorder="1"/>
    <xf numFmtId="2" fontId="0" fillId="0" borderId="0" xfId="0" applyNumberFormat="1" applyBorder="1"/>
    <xf numFmtId="164" fontId="2" fillId="0" borderId="0" xfId="0" applyNumberFormat="1" applyFont="1" applyBorder="1"/>
    <xf numFmtId="164" fontId="0" fillId="0" borderId="0" xfId="0" applyNumberFormat="1" applyBorder="1"/>
    <xf numFmtId="0" fontId="6" fillId="0" borderId="28" xfId="0" applyFont="1" applyFill="1" applyBorder="1" applyAlignment="1">
      <alignment horizontal="center"/>
    </xf>
    <xf numFmtId="2" fontId="7" fillId="0" borderId="0" xfId="0" applyNumberFormat="1" applyFont="1"/>
    <xf numFmtId="164" fontId="7" fillId="0" borderId="0" xfId="0" applyNumberFormat="1" applyFont="1"/>
    <xf numFmtId="0" fontId="7" fillId="0" borderId="0" xfId="0" applyFont="1"/>
    <xf numFmtId="1" fontId="7" fillId="0" borderId="0" xfId="0" applyNumberFormat="1" applyFont="1"/>
    <xf numFmtId="0" fontId="2" fillId="0" borderId="19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0" fillId="0" borderId="0" xfId="0" applyBorder="1"/>
    <xf numFmtId="164" fontId="2" fillId="0" borderId="2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3" fillId="0" borderId="31" xfId="0" applyFont="1" applyBorder="1"/>
    <xf numFmtId="0" fontId="0" fillId="0" borderId="27" xfId="0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16989896542731323"/>
          <c:y val="0.1040269531844658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89679111322510474"/>
          <c:h val="0.88926752805559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Sheet1!$C$4:$C$34</c:f>
              <c:numCache>
                <c:formatCode>General</c:formatCode>
                <c:ptCount val="31"/>
                <c:pt idx="0">
                  <c:v>9.9600000000000009</c:v>
                </c:pt>
                <c:pt idx="1">
                  <c:v>11.13</c:v>
                </c:pt>
                <c:pt idx="2">
                  <c:v>9.0500000000000007</c:v>
                </c:pt>
                <c:pt idx="3">
                  <c:v>10.18</c:v>
                </c:pt>
                <c:pt idx="4">
                  <c:v>6.12</c:v>
                </c:pt>
                <c:pt idx="5">
                  <c:v>5.49</c:v>
                </c:pt>
                <c:pt idx="6">
                  <c:v>3.79</c:v>
                </c:pt>
                <c:pt idx="7">
                  <c:v>2.59</c:v>
                </c:pt>
                <c:pt idx="8">
                  <c:v>7.02</c:v>
                </c:pt>
                <c:pt idx="9">
                  <c:v>8.5399999999999991</c:v>
                </c:pt>
                <c:pt idx="10">
                  <c:v>7</c:v>
                </c:pt>
                <c:pt idx="11">
                  <c:v>6.81</c:v>
                </c:pt>
                <c:pt idx="12">
                  <c:v>7.5</c:v>
                </c:pt>
                <c:pt idx="13">
                  <c:v>8.36</c:v>
                </c:pt>
                <c:pt idx="14">
                  <c:v>9.91</c:v>
                </c:pt>
                <c:pt idx="15">
                  <c:v>5.73</c:v>
                </c:pt>
                <c:pt idx="16">
                  <c:v>10.47</c:v>
                </c:pt>
                <c:pt idx="17">
                  <c:v>6.62</c:v>
                </c:pt>
                <c:pt idx="18">
                  <c:v>6.3</c:v>
                </c:pt>
                <c:pt idx="19">
                  <c:v>2.5499999999999998</c:v>
                </c:pt>
                <c:pt idx="20">
                  <c:v>8.19</c:v>
                </c:pt>
                <c:pt idx="21">
                  <c:v>10.11</c:v>
                </c:pt>
                <c:pt idx="22">
                  <c:v>13.02</c:v>
                </c:pt>
                <c:pt idx="23">
                  <c:v>8.44</c:v>
                </c:pt>
                <c:pt idx="24">
                  <c:v>8.11</c:v>
                </c:pt>
                <c:pt idx="25">
                  <c:v>7.2320000000000002</c:v>
                </c:pt>
                <c:pt idx="26">
                  <c:v>11.23</c:v>
                </c:pt>
                <c:pt idx="27">
                  <c:v>13.1</c:v>
                </c:pt>
                <c:pt idx="28">
                  <c:v>8.74</c:v>
                </c:pt>
                <c:pt idx="29">
                  <c:v>7.92</c:v>
                </c:pt>
                <c:pt idx="30">
                  <c:v>6.78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Sheet1!$D$4:$D$34</c:f>
              <c:numCache>
                <c:formatCode>General</c:formatCode>
                <c:ptCount val="31"/>
                <c:pt idx="0">
                  <c:v>3.53</c:v>
                </c:pt>
                <c:pt idx="1">
                  <c:v>2.4700000000000002</c:v>
                </c:pt>
                <c:pt idx="2">
                  <c:v>3.96</c:v>
                </c:pt>
                <c:pt idx="3">
                  <c:v>5.0999999999999996</c:v>
                </c:pt>
                <c:pt idx="4">
                  <c:v>3.27</c:v>
                </c:pt>
                <c:pt idx="5">
                  <c:v>-1.99</c:v>
                </c:pt>
                <c:pt idx="6">
                  <c:v>-0.35</c:v>
                </c:pt>
                <c:pt idx="7">
                  <c:v>-1.83</c:v>
                </c:pt>
                <c:pt idx="8">
                  <c:v>-1.45</c:v>
                </c:pt>
                <c:pt idx="9">
                  <c:v>2.59</c:v>
                </c:pt>
                <c:pt idx="10">
                  <c:v>0.34</c:v>
                </c:pt>
                <c:pt idx="11">
                  <c:v>3.88</c:v>
                </c:pt>
                <c:pt idx="12">
                  <c:v>4.82</c:v>
                </c:pt>
                <c:pt idx="13">
                  <c:v>2.4</c:v>
                </c:pt>
                <c:pt idx="14">
                  <c:v>2.68</c:v>
                </c:pt>
                <c:pt idx="15">
                  <c:v>2.94</c:v>
                </c:pt>
                <c:pt idx="16">
                  <c:v>1.21</c:v>
                </c:pt>
                <c:pt idx="17">
                  <c:v>3.47</c:v>
                </c:pt>
                <c:pt idx="18">
                  <c:v>-0.38</c:v>
                </c:pt>
                <c:pt idx="19">
                  <c:v>0.63</c:v>
                </c:pt>
                <c:pt idx="20">
                  <c:v>7.0000000000000007E-2</c:v>
                </c:pt>
                <c:pt idx="21">
                  <c:v>0.73</c:v>
                </c:pt>
                <c:pt idx="22">
                  <c:v>5.52</c:v>
                </c:pt>
                <c:pt idx="23">
                  <c:v>8.44</c:v>
                </c:pt>
                <c:pt idx="24">
                  <c:v>3.54</c:v>
                </c:pt>
                <c:pt idx="25">
                  <c:v>2.2599999999999998</c:v>
                </c:pt>
                <c:pt idx="26">
                  <c:v>2.12</c:v>
                </c:pt>
                <c:pt idx="27">
                  <c:v>5.36</c:v>
                </c:pt>
                <c:pt idx="28">
                  <c:v>8.5500000000000007</c:v>
                </c:pt>
                <c:pt idx="29">
                  <c:v>0.54</c:v>
                </c:pt>
                <c:pt idx="30">
                  <c:v>1.51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87136"/>
        <c:axId val="169389056"/>
      </c:lineChart>
      <c:catAx>
        <c:axId val="169387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071898134153642"/>
              <c:y val="0.89142427811514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389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389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3871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31842552856101E-2"/>
          <c:y val="9.3605363323221627E-2"/>
          <c:w val="0.89771648748649202"/>
          <c:h val="0.841319949688016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Sheet1!$M$4:$M$34</c:f>
              <c:numCache>
                <c:formatCode>General</c:formatCode>
                <c:ptCount val="31"/>
                <c:pt idx="0">
                  <c:v>4</c:v>
                </c:pt>
                <c:pt idx="1">
                  <c:v>7</c:v>
                </c:pt>
                <c:pt idx="2">
                  <c:v>4</c:v>
                </c:pt>
                <c:pt idx="3">
                  <c:v>1</c:v>
                </c:pt>
                <c:pt idx="4">
                  <c:v>2.5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4</c:v>
                </c:pt>
                <c:pt idx="9">
                  <c:v>0.25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6</c:v>
                </c:pt>
                <c:pt idx="15">
                  <c:v>1</c:v>
                </c:pt>
                <c:pt idx="16">
                  <c:v>3.75</c:v>
                </c:pt>
                <c:pt idx="17">
                  <c:v>3.5</c:v>
                </c:pt>
                <c:pt idx="18">
                  <c:v>0.75</c:v>
                </c:pt>
                <c:pt idx="19">
                  <c:v>7</c:v>
                </c:pt>
                <c:pt idx="20">
                  <c:v>12</c:v>
                </c:pt>
                <c:pt idx="21">
                  <c:v>1</c:v>
                </c:pt>
                <c:pt idx="22">
                  <c:v>6.25</c:v>
                </c:pt>
                <c:pt idx="23">
                  <c:v>6.75</c:v>
                </c:pt>
                <c:pt idx="24">
                  <c:v>2</c:v>
                </c:pt>
                <c:pt idx="25">
                  <c:v>0.5</c:v>
                </c:pt>
                <c:pt idx="26">
                  <c:v>1</c:v>
                </c:pt>
                <c:pt idx="27">
                  <c:v>0</c:v>
                </c:pt>
                <c:pt idx="28">
                  <c:v>3</c:v>
                </c:pt>
                <c:pt idx="29">
                  <c:v>0.75</c:v>
                </c:pt>
                <c:pt idx="3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409536"/>
        <c:axId val="189940864"/>
      </c:barChart>
      <c:catAx>
        <c:axId val="16940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3668655961591451"/>
              <c:y val="0.11659367670909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94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940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6.7863569822437575E-2"/>
              <c:y val="0.141338329299214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4095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Sheet1!$E$4:$E$34</c:f>
              <c:numCache>
                <c:formatCode>General</c:formatCode>
                <c:ptCount val="31"/>
                <c:pt idx="0">
                  <c:v>3.56</c:v>
                </c:pt>
                <c:pt idx="1">
                  <c:v>4.0199999999999996</c:v>
                </c:pt>
                <c:pt idx="2">
                  <c:v>7.62</c:v>
                </c:pt>
                <c:pt idx="3">
                  <c:v>6.06</c:v>
                </c:pt>
                <c:pt idx="4">
                  <c:v>4.8099999999999996</c:v>
                </c:pt>
                <c:pt idx="5">
                  <c:v>1.1299999999999999</c:v>
                </c:pt>
                <c:pt idx="6">
                  <c:v>0.33</c:v>
                </c:pt>
                <c:pt idx="7">
                  <c:v>-1.31</c:v>
                </c:pt>
                <c:pt idx="8">
                  <c:v>2.67</c:v>
                </c:pt>
                <c:pt idx="9">
                  <c:v>5.58</c:v>
                </c:pt>
                <c:pt idx="10">
                  <c:v>4.05</c:v>
                </c:pt>
                <c:pt idx="11">
                  <c:v>5.63</c:v>
                </c:pt>
                <c:pt idx="12">
                  <c:v>4.97</c:v>
                </c:pt>
                <c:pt idx="13">
                  <c:v>3.5</c:v>
                </c:pt>
                <c:pt idx="14">
                  <c:v>8.51</c:v>
                </c:pt>
                <c:pt idx="15">
                  <c:v>3.73</c:v>
                </c:pt>
                <c:pt idx="16">
                  <c:v>3.87</c:v>
                </c:pt>
                <c:pt idx="17">
                  <c:v>4.4000000000000004</c:v>
                </c:pt>
                <c:pt idx="18">
                  <c:v>1.18</c:v>
                </c:pt>
                <c:pt idx="19">
                  <c:v>2.1</c:v>
                </c:pt>
                <c:pt idx="20">
                  <c:v>0.88</c:v>
                </c:pt>
                <c:pt idx="21">
                  <c:v>6.35</c:v>
                </c:pt>
                <c:pt idx="22">
                  <c:v>10.25</c:v>
                </c:pt>
                <c:pt idx="23">
                  <c:v>8.0399999999999991</c:v>
                </c:pt>
                <c:pt idx="24">
                  <c:v>4.67</c:v>
                </c:pt>
                <c:pt idx="25">
                  <c:v>3.96</c:v>
                </c:pt>
                <c:pt idx="26">
                  <c:v>5.73</c:v>
                </c:pt>
                <c:pt idx="27">
                  <c:v>9.75</c:v>
                </c:pt>
                <c:pt idx="28">
                  <c:v>10.6</c:v>
                </c:pt>
                <c:pt idx="29">
                  <c:v>2.0299999999999998</c:v>
                </c:pt>
                <c:pt idx="30">
                  <c:v>5.26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981824"/>
        <c:axId val="189983744"/>
      </c:lineChart>
      <c:catAx>
        <c:axId val="189981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98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983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9818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9103873230799424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Sheet1!$G$4:$G$34</c:f>
              <c:numCache>
                <c:formatCode>General</c:formatCode>
                <c:ptCount val="31"/>
                <c:pt idx="0">
                  <c:v>91</c:v>
                </c:pt>
                <c:pt idx="1">
                  <c:v>85</c:v>
                </c:pt>
                <c:pt idx="2">
                  <c:v>78</c:v>
                </c:pt>
                <c:pt idx="3">
                  <c:v>93</c:v>
                </c:pt>
                <c:pt idx="4">
                  <c:v>89</c:v>
                </c:pt>
                <c:pt idx="5">
                  <c:v>96</c:v>
                </c:pt>
                <c:pt idx="6">
                  <c:v>85</c:v>
                </c:pt>
                <c:pt idx="7">
                  <c:v>88</c:v>
                </c:pt>
                <c:pt idx="8">
                  <c:v>94</c:v>
                </c:pt>
                <c:pt idx="9">
                  <c:v>94</c:v>
                </c:pt>
                <c:pt idx="10">
                  <c:v>89</c:v>
                </c:pt>
                <c:pt idx="11">
                  <c:v>94</c:v>
                </c:pt>
                <c:pt idx="12">
                  <c:v>85</c:v>
                </c:pt>
                <c:pt idx="13">
                  <c:v>90</c:v>
                </c:pt>
                <c:pt idx="14">
                  <c:v>93</c:v>
                </c:pt>
                <c:pt idx="15">
                  <c:v>78</c:v>
                </c:pt>
                <c:pt idx="16">
                  <c:v>73</c:v>
                </c:pt>
                <c:pt idx="17">
                  <c:v>83</c:v>
                </c:pt>
                <c:pt idx="18">
                  <c:v>88</c:v>
                </c:pt>
                <c:pt idx="19">
                  <c:v>93</c:v>
                </c:pt>
                <c:pt idx="20">
                  <c:v>94</c:v>
                </c:pt>
                <c:pt idx="21">
                  <c:v>87</c:v>
                </c:pt>
                <c:pt idx="22">
                  <c:v>91</c:v>
                </c:pt>
                <c:pt idx="23">
                  <c:v>89</c:v>
                </c:pt>
                <c:pt idx="24">
                  <c:v>86</c:v>
                </c:pt>
                <c:pt idx="25">
                  <c:v>91</c:v>
                </c:pt>
                <c:pt idx="26">
                  <c:v>90</c:v>
                </c:pt>
                <c:pt idx="27">
                  <c:v>90</c:v>
                </c:pt>
                <c:pt idx="28">
                  <c:v>86</c:v>
                </c:pt>
                <c:pt idx="29">
                  <c:v>87</c:v>
                </c:pt>
                <c:pt idx="30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832768"/>
        <c:axId val="188834944"/>
      </c:lineChart>
      <c:catAx>
        <c:axId val="18883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83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8349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8327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486566186637E-2"/>
          <c:y val="1.9962256081076803E-2"/>
          <c:w val="0.85571417877676081"/>
          <c:h val="0.905108008429148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Sheet1!$H$4:$H$34</c:f>
              <c:numCache>
                <c:formatCode>General</c:formatCode>
                <c:ptCount val="31"/>
                <c:pt idx="0">
                  <c:v>992.7</c:v>
                </c:pt>
                <c:pt idx="1">
                  <c:v>1006.2</c:v>
                </c:pt>
                <c:pt idx="2">
                  <c:v>990.5</c:v>
                </c:pt>
                <c:pt idx="3">
                  <c:v>987.5</c:v>
                </c:pt>
                <c:pt idx="4">
                  <c:v>987.7</c:v>
                </c:pt>
                <c:pt idx="5">
                  <c:v>1008.1</c:v>
                </c:pt>
                <c:pt idx="6">
                  <c:v>1028.5</c:v>
                </c:pt>
                <c:pt idx="7">
                  <c:v>1024.0999999999999</c:v>
                </c:pt>
                <c:pt idx="8">
                  <c:v>1007.2</c:v>
                </c:pt>
                <c:pt idx="9">
                  <c:v>1002.4</c:v>
                </c:pt>
                <c:pt idx="10">
                  <c:v>1017</c:v>
                </c:pt>
                <c:pt idx="11">
                  <c:v>1025.0999999999999</c:v>
                </c:pt>
                <c:pt idx="12">
                  <c:v>1017.2</c:v>
                </c:pt>
                <c:pt idx="13">
                  <c:v>1018.7</c:v>
                </c:pt>
                <c:pt idx="14">
                  <c:v>992.4</c:v>
                </c:pt>
                <c:pt idx="15">
                  <c:v>993.1</c:v>
                </c:pt>
                <c:pt idx="16">
                  <c:v>1002</c:v>
                </c:pt>
                <c:pt idx="17">
                  <c:v>998.1</c:v>
                </c:pt>
                <c:pt idx="18">
                  <c:v>1005.8</c:v>
                </c:pt>
                <c:pt idx="19">
                  <c:v>999.2</c:v>
                </c:pt>
                <c:pt idx="20">
                  <c:v>1012.2</c:v>
                </c:pt>
                <c:pt idx="21">
                  <c:v>1007.7</c:v>
                </c:pt>
                <c:pt idx="22">
                  <c:v>1009.7</c:v>
                </c:pt>
                <c:pt idx="23">
                  <c:v>998.1</c:v>
                </c:pt>
                <c:pt idx="24">
                  <c:v>1003.1</c:v>
                </c:pt>
                <c:pt idx="25">
                  <c:v>1016.9</c:v>
                </c:pt>
                <c:pt idx="26">
                  <c:v>1020.6</c:v>
                </c:pt>
                <c:pt idx="27">
                  <c:v>1026.9000000000001</c:v>
                </c:pt>
                <c:pt idx="28">
                  <c:v>1020.1</c:v>
                </c:pt>
                <c:pt idx="29" formatCode="0.0">
                  <c:v>1027.0999999999999</c:v>
                </c:pt>
                <c:pt idx="30" formatCode="0.0">
                  <c:v>1001.7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666432"/>
        <c:axId val="189668352"/>
      </c:lineChart>
      <c:catAx>
        <c:axId val="18966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35568723539711494"/>
              <c:y val="0.841289127054029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66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668352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0.11946694534980432"/>
              <c:y val="0.517497096833341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6664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444932607371165"/>
          <c:y val="4.346320453287682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Sheet1!$Q$19:$Q$34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Sheet1!$R$19:$R$34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692928"/>
        <c:axId val="189707008"/>
      </c:radarChart>
      <c:catAx>
        <c:axId val="18969292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707008"/>
        <c:crosses val="autoZero"/>
        <c:auto val="0"/>
        <c:lblAlgn val="ctr"/>
        <c:lblOffset val="100"/>
        <c:noMultiLvlLbl val="0"/>
      </c:catAx>
      <c:valAx>
        <c:axId val="18970700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692928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38</xdr:row>
      <xdr:rowOff>31172</xdr:rowOff>
    </xdr:from>
    <xdr:to>
      <xdr:col>11</xdr:col>
      <xdr:colOff>207820</xdr:colOff>
      <xdr:row>54</xdr:row>
      <xdr:rowOff>138545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103910</xdr:colOff>
      <xdr:row>55</xdr:row>
      <xdr:rowOff>8084</xdr:rowOff>
    </xdr:from>
    <xdr:to>
      <xdr:col>11</xdr:col>
      <xdr:colOff>204107</xdr:colOff>
      <xdr:row>76</xdr:row>
      <xdr:rowOff>13607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77</xdr:row>
      <xdr:rowOff>152691</xdr:rowOff>
    </xdr:from>
    <xdr:to>
      <xdr:col>10</xdr:col>
      <xdr:colOff>19050</xdr:colOff>
      <xdr:row>97</xdr:row>
      <xdr:rowOff>57151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66675</xdr:colOff>
      <xdr:row>77</xdr:row>
      <xdr:rowOff>152402</xdr:rowOff>
    </xdr:from>
    <xdr:to>
      <xdr:col>18</xdr:col>
      <xdr:colOff>561975</xdr:colOff>
      <xdr:row>97</xdr:row>
      <xdr:rowOff>28576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190500</xdr:colOff>
      <xdr:row>55</xdr:row>
      <xdr:rowOff>27214</xdr:rowOff>
    </xdr:from>
    <xdr:to>
      <xdr:col>18</xdr:col>
      <xdr:colOff>600075</xdr:colOff>
      <xdr:row>76</xdr:row>
      <xdr:rowOff>13608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47626</xdr:colOff>
      <xdr:row>38</xdr:row>
      <xdr:rowOff>22515</xdr:rowOff>
    </xdr:from>
    <xdr:to>
      <xdr:col>18</xdr:col>
      <xdr:colOff>204107</xdr:colOff>
      <xdr:row>54</xdr:row>
      <xdr:rowOff>136073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5"/>
  <sheetViews>
    <sheetView tabSelected="1" topLeftCell="A43" zoomScaleNormal="100" workbookViewId="0">
      <selection activeCell="T26" sqref="T26"/>
    </sheetView>
  </sheetViews>
  <sheetFormatPr defaultRowHeight="12.75" x14ac:dyDescent="0.2"/>
  <cols>
    <col min="1" max="1" width="4.85546875" customWidth="1"/>
    <col min="2" max="2" width="8.28515625" style="4" customWidth="1"/>
    <col min="3" max="3" width="7.42578125" style="5" customWidth="1"/>
    <col min="4" max="5" width="7.7109375" style="5" customWidth="1"/>
    <col min="6" max="6" width="7.85546875" style="5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5" customWidth="1"/>
    <col min="15" max="15" width="16.7109375" customWidth="1"/>
    <col min="16" max="16" width="3" customWidth="1"/>
  </cols>
  <sheetData>
    <row r="1" spans="1:18" ht="13.5" thickBot="1" x14ac:dyDescent="0.25">
      <c r="A1" s="40" t="s">
        <v>19</v>
      </c>
      <c r="B1" s="41" t="s">
        <v>57</v>
      </c>
      <c r="C1" s="42"/>
      <c r="D1" s="43" t="s">
        <v>23</v>
      </c>
      <c r="E1" s="44"/>
      <c r="F1" s="45" t="s">
        <v>52</v>
      </c>
      <c r="G1" s="46"/>
      <c r="H1" s="33"/>
      <c r="I1" s="33"/>
      <c r="J1" s="33"/>
      <c r="K1" s="33"/>
      <c r="L1" s="33"/>
      <c r="M1" s="33"/>
      <c r="N1" s="32"/>
    </row>
    <row r="2" spans="1:18" ht="5.25" customHeight="1" thickBot="1" x14ac:dyDescent="0.25">
      <c r="A2" s="47"/>
      <c r="B2" s="39"/>
      <c r="C2" s="48"/>
      <c r="D2" s="49"/>
      <c r="E2" s="50"/>
      <c r="F2" s="51"/>
      <c r="G2" s="52"/>
      <c r="H2" s="33"/>
      <c r="I2" s="33"/>
      <c r="J2" s="33"/>
      <c r="K2" s="33"/>
      <c r="L2" s="33"/>
      <c r="M2" s="33"/>
      <c r="N2" s="32"/>
    </row>
    <row r="3" spans="1:18" ht="13.5" thickBot="1" x14ac:dyDescent="0.25">
      <c r="A3" s="30" t="s">
        <v>18</v>
      </c>
      <c r="B3" s="81" t="s">
        <v>21</v>
      </c>
      <c r="C3" s="72" t="s">
        <v>0</v>
      </c>
      <c r="D3" s="72" t="s">
        <v>1</v>
      </c>
      <c r="E3" s="72" t="s">
        <v>43</v>
      </c>
      <c r="F3" s="72" t="s">
        <v>44</v>
      </c>
      <c r="G3" s="82" t="s">
        <v>2</v>
      </c>
      <c r="H3" s="82" t="s">
        <v>3</v>
      </c>
      <c r="I3" s="83" t="s">
        <v>4</v>
      </c>
      <c r="J3" s="83" t="s">
        <v>5</v>
      </c>
      <c r="K3" s="35" t="s">
        <v>6</v>
      </c>
      <c r="L3" s="35" t="s">
        <v>7</v>
      </c>
      <c r="M3" s="35" t="s">
        <v>8</v>
      </c>
      <c r="N3" s="34" t="s">
        <v>9</v>
      </c>
      <c r="O3" s="28" t="s">
        <v>20</v>
      </c>
      <c r="Q3" s="16" t="s">
        <v>30</v>
      </c>
      <c r="R3" s="18" t="s">
        <v>31</v>
      </c>
    </row>
    <row r="4" spans="1:18" ht="13.5" thickBot="1" x14ac:dyDescent="0.25">
      <c r="A4" s="78">
        <v>1</v>
      </c>
      <c r="B4" s="79">
        <v>9</v>
      </c>
      <c r="C4" s="80">
        <v>9.9600000000000009</v>
      </c>
      <c r="D4" s="80">
        <v>3.53</v>
      </c>
      <c r="E4" s="80">
        <v>3.56</v>
      </c>
      <c r="F4" s="80">
        <v>3.02</v>
      </c>
      <c r="G4" s="80">
        <v>91</v>
      </c>
      <c r="H4" s="80">
        <v>992.7</v>
      </c>
      <c r="I4" s="80" t="s">
        <v>47</v>
      </c>
      <c r="J4" s="80">
        <v>2</v>
      </c>
      <c r="K4" s="37">
        <v>0</v>
      </c>
      <c r="L4" s="37" t="s">
        <v>56</v>
      </c>
      <c r="M4" s="37">
        <v>4</v>
      </c>
      <c r="N4" s="37">
        <v>0</v>
      </c>
      <c r="O4" s="3"/>
      <c r="Q4" s="21" t="s">
        <v>22</v>
      </c>
      <c r="R4" s="22">
        <f>COUNTIF(L4:L34,"C.")</f>
        <v>4</v>
      </c>
    </row>
    <row r="5" spans="1:18" x14ac:dyDescent="0.2">
      <c r="A5" s="2">
        <v>2</v>
      </c>
      <c r="B5" s="36">
        <v>9</v>
      </c>
      <c r="C5" s="38">
        <v>11.13</v>
      </c>
      <c r="D5" s="38">
        <v>2.4700000000000002</v>
      </c>
      <c r="E5" s="38">
        <v>4.0199999999999996</v>
      </c>
      <c r="F5" s="38">
        <v>3.06</v>
      </c>
      <c r="G5" s="38">
        <v>85</v>
      </c>
      <c r="H5" s="38">
        <v>1006.2</v>
      </c>
      <c r="I5" s="38" t="s">
        <v>47</v>
      </c>
      <c r="J5" s="38">
        <v>2</v>
      </c>
      <c r="K5" s="38">
        <v>8</v>
      </c>
      <c r="L5" s="38" t="s">
        <v>36</v>
      </c>
      <c r="M5" s="38">
        <v>7</v>
      </c>
      <c r="N5" s="38">
        <v>0</v>
      </c>
      <c r="O5" s="3"/>
      <c r="Q5" s="20" t="s">
        <v>32</v>
      </c>
      <c r="R5" s="11">
        <f>COUNTIF(L4:L34,"Ci.")</f>
        <v>1</v>
      </c>
    </row>
    <row r="6" spans="1:18" x14ac:dyDescent="0.2">
      <c r="A6" s="2">
        <v>3</v>
      </c>
      <c r="B6" s="36">
        <v>9</v>
      </c>
      <c r="C6" s="38">
        <v>9.0500000000000007</v>
      </c>
      <c r="D6" s="38">
        <v>3.96</v>
      </c>
      <c r="E6" s="38">
        <v>7.62</v>
      </c>
      <c r="F6" s="38">
        <v>6</v>
      </c>
      <c r="G6" s="38">
        <v>78</v>
      </c>
      <c r="H6" s="38">
        <v>990.5</v>
      </c>
      <c r="I6" s="38" t="s">
        <v>11</v>
      </c>
      <c r="J6" s="38">
        <v>3</v>
      </c>
      <c r="K6" s="38">
        <v>2</v>
      </c>
      <c r="L6" s="38" t="s">
        <v>40</v>
      </c>
      <c r="M6" s="38">
        <v>4</v>
      </c>
      <c r="N6" s="38">
        <v>0</v>
      </c>
      <c r="O6" s="3"/>
      <c r="Q6" s="12" t="s">
        <v>33</v>
      </c>
      <c r="R6" s="13">
        <f>COUNTIF(L4:L34,"Cc.")</f>
        <v>0</v>
      </c>
    </row>
    <row r="7" spans="1:18" x14ac:dyDescent="0.2">
      <c r="A7" s="2">
        <v>4</v>
      </c>
      <c r="B7" s="36">
        <v>9</v>
      </c>
      <c r="C7" s="38">
        <v>10.18</v>
      </c>
      <c r="D7" s="38">
        <v>5.0999999999999996</v>
      </c>
      <c r="E7" s="38">
        <v>6.06</v>
      </c>
      <c r="F7" s="38">
        <v>5.66</v>
      </c>
      <c r="G7" s="38">
        <v>93</v>
      </c>
      <c r="H7" s="38">
        <v>987.5</v>
      </c>
      <c r="I7" s="38" t="s">
        <v>47</v>
      </c>
      <c r="J7" s="38">
        <v>2</v>
      </c>
      <c r="K7" s="38">
        <v>8</v>
      </c>
      <c r="L7" s="38" t="s">
        <v>36</v>
      </c>
      <c r="M7" s="38">
        <v>1</v>
      </c>
      <c r="N7" s="38">
        <v>0</v>
      </c>
      <c r="O7" s="3"/>
      <c r="Q7" s="12" t="s">
        <v>34</v>
      </c>
      <c r="R7" s="13">
        <f>COUNTIF(L4:L34,"Cs.")</f>
        <v>1</v>
      </c>
    </row>
    <row r="8" spans="1:18" x14ac:dyDescent="0.2">
      <c r="A8" s="2">
        <v>5</v>
      </c>
      <c r="B8" s="36">
        <v>9</v>
      </c>
      <c r="C8" s="36">
        <v>6.12</v>
      </c>
      <c r="D8" s="36">
        <v>3.27</v>
      </c>
      <c r="E8" s="36">
        <v>4.8099999999999996</v>
      </c>
      <c r="F8" s="36">
        <v>4.12</v>
      </c>
      <c r="G8" s="36">
        <v>89</v>
      </c>
      <c r="H8" s="36">
        <v>987.7</v>
      </c>
      <c r="I8" s="38" t="s">
        <v>51</v>
      </c>
      <c r="J8" s="36">
        <v>2</v>
      </c>
      <c r="K8" s="36">
        <v>7</v>
      </c>
      <c r="L8" s="38" t="s">
        <v>40</v>
      </c>
      <c r="M8" s="36">
        <v>2.5</v>
      </c>
      <c r="N8" s="36">
        <v>0</v>
      </c>
      <c r="O8" s="90"/>
      <c r="Q8" s="12" t="s">
        <v>35</v>
      </c>
      <c r="R8" s="13">
        <f>COUNTIF(L4:L34,"Ac.")</f>
        <v>0</v>
      </c>
    </row>
    <row r="9" spans="1:18" x14ac:dyDescent="0.2">
      <c r="A9" s="2">
        <v>6</v>
      </c>
      <c r="B9" s="36">
        <v>9</v>
      </c>
      <c r="C9" s="36">
        <v>5.49</v>
      </c>
      <c r="D9" s="36">
        <v>-1.99</v>
      </c>
      <c r="E9" s="36">
        <v>1.1299999999999999</v>
      </c>
      <c r="F9" s="36">
        <v>0.92</v>
      </c>
      <c r="G9" s="36">
        <v>96</v>
      </c>
      <c r="H9" s="36">
        <v>1008.1</v>
      </c>
      <c r="I9" s="36" t="s">
        <v>49</v>
      </c>
      <c r="J9" s="36">
        <v>1</v>
      </c>
      <c r="K9" s="36">
        <v>8</v>
      </c>
      <c r="L9" s="36" t="s">
        <v>36</v>
      </c>
      <c r="M9" s="36">
        <v>0</v>
      </c>
      <c r="N9" s="36">
        <v>0</v>
      </c>
      <c r="O9" s="90"/>
      <c r="Q9" s="12" t="s">
        <v>36</v>
      </c>
      <c r="R9" s="13">
        <f>COUNTIF(L4:L34,"As.")</f>
        <v>16</v>
      </c>
    </row>
    <row r="10" spans="1:18" x14ac:dyDescent="0.2">
      <c r="A10" s="2">
        <v>7</v>
      </c>
      <c r="B10" s="36">
        <v>9</v>
      </c>
      <c r="C10" s="36">
        <v>3.79</v>
      </c>
      <c r="D10" s="36">
        <v>-0.35</v>
      </c>
      <c r="E10" s="36">
        <v>0.33</v>
      </c>
      <c r="F10" s="36">
        <v>-0.49</v>
      </c>
      <c r="G10" s="36">
        <v>85</v>
      </c>
      <c r="H10" s="36">
        <v>1028.5</v>
      </c>
      <c r="I10" s="36" t="s">
        <v>50</v>
      </c>
      <c r="J10" s="36">
        <v>2</v>
      </c>
      <c r="K10" s="36">
        <v>0</v>
      </c>
      <c r="L10" s="36" t="s">
        <v>56</v>
      </c>
      <c r="M10" s="36">
        <v>0</v>
      </c>
      <c r="N10" s="36">
        <v>0</v>
      </c>
      <c r="O10" s="90"/>
      <c r="Q10" s="12" t="s">
        <v>37</v>
      </c>
      <c r="R10" s="13">
        <f>COUNTIF(L4:L34,"Ns.")</f>
        <v>0</v>
      </c>
    </row>
    <row r="11" spans="1:18" x14ac:dyDescent="0.2">
      <c r="A11" s="2">
        <v>8</v>
      </c>
      <c r="B11" s="36">
        <v>9</v>
      </c>
      <c r="C11" s="36">
        <v>2.59</v>
      </c>
      <c r="D11" s="38">
        <v>-1.83</v>
      </c>
      <c r="E11" s="36">
        <v>-1.31</v>
      </c>
      <c r="F11" s="36">
        <v>-1.9</v>
      </c>
      <c r="G11" s="36">
        <v>88</v>
      </c>
      <c r="H11" s="36">
        <v>1024.0999999999999</v>
      </c>
      <c r="I11" s="36" t="s">
        <v>48</v>
      </c>
      <c r="J11" s="36">
        <v>2</v>
      </c>
      <c r="K11" s="36">
        <v>1</v>
      </c>
      <c r="L11" s="36" t="s">
        <v>32</v>
      </c>
      <c r="M11" s="36">
        <v>1</v>
      </c>
      <c r="N11" s="36">
        <v>0</v>
      </c>
      <c r="O11" s="90"/>
      <c r="Q11" s="12" t="s">
        <v>38</v>
      </c>
      <c r="R11" s="13">
        <f>COUNTIF(L4:L34,"Sc.")</f>
        <v>1</v>
      </c>
    </row>
    <row r="12" spans="1:18" x14ac:dyDescent="0.2">
      <c r="A12" s="2">
        <v>9</v>
      </c>
      <c r="B12" s="36">
        <v>9</v>
      </c>
      <c r="C12" s="36">
        <v>7.02</v>
      </c>
      <c r="D12" s="36">
        <v>-1.45</v>
      </c>
      <c r="E12" s="36">
        <v>2.67</v>
      </c>
      <c r="F12" s="36">
        <v>2.33</v>
      </c>
      <c r="G12" s="36">
        <v>94</v>
      </c>
      <c r="H12" s="36">
        <v>1007.2</v>
      </c>
      <c r="I12" s="36" t="s">
        <v>16</v>
      </c>
      <c r="J12" s="36">
        <v>1</v>
      </c>
      <c r="K12" s="36">
        <v>8</v>
      </c>
      <c r="L12" s="36" t="s">
        <v>36</v>
      </c>
      <c r="M12" s="36">
        <v>4</v>
      </c>
      <c r="N12" s="36">
        <v>0</v>
      </c>
      <c r="O12" s="90"/>
      <c r="Q12" s="12" t="s">
        <v>39</v>
      </c>
      <c r="R12" s="13">
        <f>COUNTIF(L4:L34,"St.")</f>
        <v>0</v>
      </c>
    </row>
    <row r="13" spans="1:18" x14ac:dyDescent="0.2">
      <c r="A13" s="2">
        <v>10</v>
      </c>
      <c r="B13" s="36">
        <v>9</v>
      </c>
      <c r="C13" s="36">
        <v>8.5399999999999991</v>
      </c>
      <c r="D13" s="36">
        <v>2.59</v>
      </c>
      <c r="E13" s="36">
        <v>5.58</v>
      </c>
      <c r="F13" s="36">
        <v>5.34</v>
      </c>
      <c r="G13" s="36">
        <v>94</v>
      </c>
      <c r="H13" s="36">
        <v>1002.4</v>
      </c>
      <c r="I13" s="36" t="s">
        <v>10</v>
      </c>
      <c r="J13" s="36">
        <v>1</v>
      </c>
      <c r="K13" s="36">
        <v>6</v>
      </c>
      <c r="L13" s="36" t="s">
        <v>40</v>
      </c>
      <c r="M13" s="36">
        <v>0.25</v>
      </c>
      <c r="N13" s="36">
        <v>0</v>
      </c>
      <c r="O13" s="90"/>
      <c r="Q13" s="12" t="s">
        <v>40</v>
      </c>
      <c r="R13" s="13">
        <f>COUNTIF(L4:L34,"Cu.")</f>
        <v>8</v>
      </c>
    </row>
    <row r="14" spans="1:18" ht="13.5" thickBot="1" x14ac:dyDescent="0.25">
      <c r="A14" s="2">
        <v>11</v>
      </c>
      <c r="B14" s="36">
        <v>9</v>
      </c>
      <c r="C14" s="36">
        <v>7</v>
      </c>
      <c r="D14" s="36">
        <v>0.34</v>
      </c>
      <c r="E14" s="36">
        <v>4.05</v>
      </c>
      <c r="F14" s="36">
        <v>3.35</v>
      </c>
      <c r="G14" s="36">
        <v>89</v>
      </c>
      <c r="H14" s="36">
        <v>1017</v>
      </c>
      <c r="I14" s="36" t="s">
        <v>14</v>
      </c>
      <c r="J14" s="36">
        <v>2</v>
      </c>
      <c r="K14" s="36">
        <v>8</v>
      </c>
      <c r="L14" s="38" t="s">
        <v>36</v>
      </c>
      <c r="M14" s="36">
        <v>0</v>
      </c>
      <c r="N14" s="36">
        <v>0</v>
      </c>
      <c r="O14" s="90"/>
      <c r="Q14" s="14" t="s">
        <v>41</v>
      </c>
      <c r="R14" s="15">
        <f>COUNTIF(L4:L34,"Cb.")</f>
        <v>0</v>
      </c>
    </row>
    <row r="15" spans="1:18" ht="13.5" thickBot="1" x14ac:dyDescent="0.25">
      <c r="A15" s="2">
        <v>12</v>
      </c>
      <c r="B15" s="36">
        <v>9</v>
      </c>
      <c r="C15" s="36">
        <v>6.81</v>
      </c>
      <c r="D15" s="36">
        <v>3.88</v>
      </c>
      <c r="E15" s="36">
        <v>5.63</v>
      </c>
      <c r="F15" s="36">
        <v>5.25</v>
      </c>
      <c r="G15" s="36">
        <v>94</v>
      </c>
      <c r="H15" s="36">
        <v>1025.0999999999999</v>
      </c>
      <c r="I15" s="36">
        <v>0</v>
      </c>
      <c r="J15" s="36">
        <v>0</v>
      </c>
      <c r="K15" s="36">
        <v>8</v>
      </c>
      <c r="L15" s="38" t="s">
        <v>36</v>
      </c>
      <c r="M15" s="36">
        <v>0</v>
      </c>
      <c r="N15" s="36">
        <v>0</v>
      </c>
      <c r="O15" s="90"/>
      <c r="Q15" s="19" t="s">
        <v>42</v>
      </c>
      <c r="R15" s="17">
        <f>SUM(R5:R14)</f>
        <v>27</v>
      </c>
    </row>
    <row r="16" spans="1:18" ht="13.5" thickBot="1" x14ac:dyDescent="0.25">
      <c r="A16" s="2">
        <v>13</v>
      </c>
      <c r="B16" s="36">
        <v>9</v>
      </c>
      <c r="C16" s="36">
        <v>7.5</v>
      </c>
      <c r="D16" s="36">
        <v>4.82</v>
      </c>
      <c r="E16" s="36">
        <v>4.97</v>
      </c>
      <c r="F16" s="36">
        <v>4.0199999999999996</v>
      </c>
      <c r="G16" s="36">
        <v>85</v>
      </c>
      <c r="H16" s="36">
        <v>1017.2</v>
      </c>
      <c r="I16" s="36" t="s">
        <v>16</v>
      </c>
      <c r="J16" s="36">
        <v>2</v>
      </c>
      <c r="K16" s="36">
        <v>8</v>
      </c>
      <c r="L16" s="38" t="s">
        <v>36</v>
      </c>
      <c r="M16" s="36">
        <v>0</v>
      </c>
      <c r="N16" s="36">
        <v>0</v>
      </c>
      <c r="O16" s="90"/>
    </row>
    <row r="17" spans="1:18" x14ac:dyDescent="0.2">
      <c r="A17" s="2">
        <v>14</v>
      </c>
      <c r="B17" s="36">
        <v>9</v>
      </c>
      <c r="C17" s="36">
        <v>8.36</v>
      </c>
      <c r="D17" s="36">
        <v>2.4</v>
      </c>
      <c r="E17" s="36">
        <v>3.5</v>
      </c>
      <c r="F17" s="36">
        <v>3</v>
      </c>
      <c r="G17" s="36">
        <v>90</v>
      </c>
      <c r="H17" s="36">
        <v>1018.7</v>
      </c>
      <c r="I17" s="36" t="s">
        <v>16</v>
      </c>
      <c r="J17" s="36">
        <v>1</v>
      </c>
      <c r="K17" s="36">
        <v>8</v>
      </c>
      <c r="L17" s="38" t="s">
        <v>36</v>
      </c>
      <c r="M17" s="36">
        <v>4</v>
      </c>
      <c r="N17" s="36">
        <v>0</v>
      </c>
      <c r="O17" s="90"/>
      <c r="Q17" s="9" t="s">
        <v>28</v>
      </c>
      <c r="R17" s="10" t="s">
        <v>29</v>
      </c>
    </row>
    <row r="18" spans="1:18" x14ac:dyDescent="0.2">
      <c r="A18" s="2">
        <v>15</v>
      </c>
      <c r="B18" s="36">
        <v>9</v>
      </c>
      <c r="C18" s="36">
        <v>9.91</v>
      </c>
      <c r="D18" s="36">
        <v>2.68</v>
      </c>
      <c r="E18" s="36">
        <v>8.51</v>
      </c>
      <c r="F18" s="36">
        <v>8.02</v>
      </c>
      <c r="G18" s="36">
        <v>93</v>
      </c>
      <c r="H18" s="36">
        <v>992.4</v>
      </c>
      <c r="I18" s="36" t="s">
        <v>10</v>
      </c>
      <c r="J18" s="36">
        <v>3</v>
      </c>
      <c r="K18" s="36">
        <v>8</v>
      </c>
      <c r="L18" s="38" t="s">
        <v>38</v>
      </c>
      <c r="M18" s="36">
        <v>6</v>
      </c>
      <c r="N18" s="36">
        <v>0</v>
      </c>
      <c r="O18" s="90"/>
      <c r="Q18" s="23">
        <v>0</v>
      </c>
      <c r="R18" s="13">
        <f>COUNTIF(I4:I34,"0")</f>
        <v>1</v>
      </c>
    </row>
    <row r="19" spans="1:18" x14ac:dyDescent="0.2">
      <c r="A19" s="2">
        <v>16</v>
      </c>
      <c r="B19" s="36">
        <v>9</v>
      </c>
      <c r="C19" s="36">
        <v>5.73</v>
      </c>
      <c r="D19" s="36">
        <v>2.94</v>
      </c>
      <c r="E19" s="36">
        <v>3.73</v>
      </c>
      <c r="F19" s="36">
        <v>2.33</v>
      </c>
      <c r="G19" s="36">
        <v>78</v>
      </c>
      <c r="H19" s="36">
        <v>993.1</v>
      </c>
      <c r="I19" s="36" t="s">
        <v>46</v>
      </c>
      <c r="J19" s="36">
        <v>3</v>
      </c>
      <c r="K19" s="36">
        <v>1</v>
      </c>
      <c r="L19" s="38" t="s">
        <v>40</v>
      </c>
      <c r="M19" s="36">
        <v>1</v>
      </c>
      <c r="N19" s="36">
        <v>0</v>
      </c>
      <c r="O19" s="90"/>
      <c r="Q19" s="24" t="s">
        <v>12</v>
      </c>
      <c r="R19" s="13">
        <f>COUNTIF(I4:I34,"N")</f>
        <v>0</v>
      </c>
    </row>
    <row r="20" spans="1:18" x14ac:dyDescent="0.2">
      <c r="A20" s="2">
        <v>17</v>
      </c>
      <c r="B20" s="36">
        <v>9</v>
      </c>
      <c r="C20" s="36">
        <v>10.47</v>
      </c>
      <c r="D20" s="36">
        <v>1.21</v>
      </c>
      <c r="E20" s="36">
        <v>3.87</v>
      </c>
      <c r="F20" s="36">
        <v>2.15</v>
      </c>
      <c r="G20" s="36">
        <v>73</v>
      </c>
      <c r="H20" s="36">
        <v>1002</v>
      </c>
      <c r="I20" s="36" t="s">
        <v>11</v>
      </c>
      <c r="J20" s="36">
        <v>3</v>
      </c>
      <c r="K20" s="36">
        <v>0</v>
      </c>
      <c r="L20" s="38" t="s">
        <v>56</v>
      </c>
      <c r="M20" s="36">
        <v>3.75</v>
      </c>
      <c r="N20" s="36">
        <v>0</v>
      </c>
      <c r="O20" s="90"/>
      <c r="Q20" s="25" t="s">
        <v>50</v>
      </c>
      <c r="R20" s="13">
        <f>COUNTIF(I4:I34,"NNE")</f>
        <v>1</v>
      </c>
    </row>
    <row r="21" spans="1:18" x14ac:dyDescent="0.2">
      <c r="A21" s="2">
        <v>18</v>
      </c>
      <c r="B21" s="36">
        <v>9</v>
      </c>
      <c r="C21" s="36">
        <v>6.62</v>
      </c>
      <c r="D21" s="36">
        <v>3.47</v>
      </c>
      <c r="E21" s="36">
        <v>4.4000000000000004</v>
      </c>
      <c r="F21" s="36">
        <v>3.33</v>
      </c>
      <c r="G21" s="36">
        <v>83</v>
      </c>
      <c r="H21" s="36">
        <v>998.1</v>
      </c>
      <c r="I21" s="36" t="s">
        <v>11</v>
      </c>
      <c r="J21" s="36">
        <v>2</v>
      </c>
      <c r="K21" s="36">
        <v>4</v>
      </c>
      <c r="L21" s="38" t="s">
        <v>40</v>
      </c>
      <c r="M21" s="36">
        <v>3.5</v>
      </c>
      <c r="N21" s="36">
        <v>0</v>
      </c>
      <c r="O21" s="90"/>
      <c r="Q21" s="24" t="s">
        <v>13</v>
      </c>
      <c r="R21" s="13">
        <f>COUNTIF(I4:I34,"NE")</f>
        <v>0</v>
      </c>
    </row>
    <row r="22" spans="1:18" x14ac:dyDescent="0.2">
      <c r="A22" s="2">
        <v>19</v>
      </c>
      <c r="B22" s="36">
        <v>9</v>
      </c>
      <c r="C22" s="36">
        <v>6.3</v>
      </c>
      <c r="D22" s="36">
        <v>-0.38</v>
      </c>
      <c r="E22" s="36">
        <v>1.18</v>
      </c>
      <c r="F22" s="36">
        <v>0.49</v>
      </c>
      <c r="G22" s="36">
        <v>88</v>
      </c>
      <c r="H22" s="36">
        <v>1005.8</v>
      </c>
      <c r="I22" s="36" t="s">
        <v>10</v>
      </c>
      <c r="J22" s="36">
        <v>2</v>
      </c>
      <c r="K22" s="36">
        <v>1</v>
      </c>
      <c r="L22" s="38" t="s">
        <v>40</v>
      </c>
      <c r="M22" s="36">
        <v>0.75</v>
      </c>
      <c r="N22" s="36">
        <v>0</v>
      </c>
      <c r="O22" s="90"/>
      <c r="Q22" s="25" t="s">
        <v>48</v>
      </c>
      <c r="R22" s="13">
        <f>COUNTIF(I4:I34,"ENE")</f>
        <v>1</v>
      </c>
    </row>
    <row r="23" spans="1:18" x14ac:dyDescent="0.2">
      <c r="A23" s="2">
        <v>20</v>
      </c>
      <c r="B23" s="36">
        <v>9</v>
      </c>
      <c r="C23" s="36">
        <v>2.5499999999999998</v>
      </c>
      <c r="D23" s="36">
        <v>0.63</v>
      </c>
      <c r="E23" s="36">
        <v>2.1</v>
      </c>
      <c r="F23" s="36">
        <v>1.7</v>
      </c>
      <c r="G23" s="36">
        <v>93</v>
      </c>
      <c r="H23" s="36">
        <v>999.2</v>
      </c>
      <c r="I23" s="36" t="s">
        <v>15</v>
      </c>
      <c r="J23" s="36">
        <v>1</v>
      </c>
      <c r="K23" s="36">
        <v>8</v>
      </c>
      <c r="L23" s="38" t="s">
        <v>36</v>
      </c>
      <c r="M23" s="36">
        <v>7</v>
      </c>
      <c r="N23" s="36">
        <v>0</v>
      </c>
      <c r="O23" s="90"/>
      <c r="Q23" s="24" t="s">
        <v>17</v>
      </c>
      <c r="R23" s="13">
        <f>COUNTIF(I4:I34,"E")</f>
        <v>0</v>
      </c>
    </row>
    <row r="24" spans="1:18" x14ac:dyDescent="0.2">
      <c r="A24" s="2">
        <v>21</v>
      </c>
      <c r="B24" s="36">
        <v>9</v>
      </c>
      <c r="C24" s="36">
        <v>8.19</v>
      </c>
      <c r="D24" s="36">
        <v>7.0000000000000007E-2</v>
      </c>
      <c r="E24" s="36">
        <v>0.88</v>
      </c>
      <c r="F24" s="36">
        <v>0.57999999999999996</v>
      </c>
      <c r="G24" s="36">
        <v>94</v>
      </c>
      <c r="H24" s="36">
        <v>1012.2</v>
      </c>
      <c r="I24" s="36" t="s">
        <v>15</v>
      </c>
      <c r="J24" s="36">
        <v>1</v>
      </c>
      <c r="K24" s="36">
        <v>8</v>
      </c>
      <c r="L24" s="38" t="s">
        <v>36</v>
      </c>
      <c r="M24" s="36">
        <v>12</v>
      </c>
      <c r="N24" s="36">
        <v>0.2</v>
      </c>
      <c r="O24" s="90"/>
      <c r="Q24" s="26" t="s">
        <v>45</v>
      </c>
      <c r="R24" s="13">
        <f>COUNTIF(I4:I34,"ESE")</f>
        <v>0</v>
      </c>
    </row>
    <row r="25" spans="1:18" x14ac:dyDescent="0.2">
      <c r="A25" s="2">
        <v>22</v>
      </c>
      <c r="B25" s="36">
        <v>9</v>
      </c>
      <c r="C25" s="1">
        <v>10.11</v>
      </c>
      <c r="D25" s="1">
        <v>0.73</v>
      </c>
      <c r="E25" s="1">
        <v>6.35</v>
      </c>
      <c r="F25" s="1">
        <v>5.47</v>
      </c>
      <c r="G25" s="1">
        <v>87</v>
      </c>
      <c r="H25" s="1">
        <v>1007.7</v>
      </c>
      <c r="I25" s="1" t="s">
        <v>10</v>
      </c>
      <c r="J25" s="1">
        <v>1</v>
      </c>
      <c r="K25" s="1">
        <v>3</v>
      </c>
      <c r="L25" s="84" t="s">
        <v>40</v>
      </c>
      <c r="M25" s="1">
        <v>1</v>
      </c>
      <c r="N25" s="1">
        <v>0</v>
      </c>
      <c r="O25" s="90"/>
      <c r="Q25" s="24" t="s">
        <v>16</v>
      </c>
      <c r="R25" s="13">
        <f>COUNTIF(I4:I34,"SE")</f>
        <v>3</v>
      </c>
    </row>
    <row r="26" spans="1:18" x14ac:dyDescent="0.2">
      <c r="A26" s="2">
        <v>23</v>
      </c>
      <c r="B26" s="36">
        <v>9</v>
      </c>
      <c r="C26" s="1">
        <v>13.02</v>
      </c>
      <c r="D26" s="1">
        <v>5.52</v>
      </c>
      <c r="E26" s="1">
        <v>10.25</v>
      </c>
      <c r="F26" s="1">
        <v>9.59</v>
      </c>
      <c r="G26" s="1">
        <v>91</v>
      </c>
      <c r="H26" s="1">
        <v>1009.7</v>
      </c>
      <c r="I26" s="1" t="s">
        <v>47</v>
      </c>
      <c r="J26" s="1">
        <v>3</v>
      </c>
      <c r="K26" s="1">
        <v>8</v>
      </c>
      <c r="L26" s="84" t="s">
        <v>36</v>
      </c>
      <c r="M26" s="1">
        <v>6.25</v>
      </c>
      <c r="N26" s="1">
        <v>0</v>
      </c>
      <c r="O26" s="90"/>
      <c r="Q26" s="26" t="s">
        <v>51</v>
      </c>
      <c r="R26" s="13">
        <f>COUNTIF(I4:I34,"SSE")</f>
        <v>1</v>
      </c>
    </row>
    <row r="27" spans="1:18" x14ac:dyDescent="0.2">
      <c r="A27" s="2">
        <v>24</v>
      </c>
      <c r="B27" s="36">
        <v>9</v>
      </c>
      <c r="C27" s="31">
        <v>8.44</v>
      </c>
      <c r="D27" s="1">
        <v>8.44</v>
      </c>
      <c r="E27" s="31">
        <v>8.0399999999999991</v>
      </c>
      <c r="F27" s="1">
        <v>7.26</v>
      </c>
      <c r="G27" s="1">
        <v>89</v>
      </c>
      <c r="H27" s="1">
        <v>998.1</v>
      </c>
      <c r="I27" s="1" t="s">
        <v>46</v>
      </c>
      <c r="J27" s="1">
        <v>3</v>
      </c>
      <c r="K27" s="1">
        <v>8</v>
      </c>
      <c r="L27" s="84" t="s">
        <v>36</v>
      </c>
      <c r="M27" s="1">
        <v>6.75</v>
      </c>
      <c r="N27" s="1">
        <v>0</v>
      </c>
      <c r="O27" s="90"/>
      <c r="Q27" s="24" t="s">
        <v>15</v>
      </c>
      <c r="R27" s="13">
        <f>COUNTIF(I4:I34,"S")</f>
        <v>2</v>
      </c>
    </row>
    <row r="28" spans="1:18" x14ac:dyDescent="0.2">
      <c r="A28" s="2">
        <v>25</v>
      </c>
      <c r="B28" s="36">
        <v>9</v>
      </c>
      <c r="C28" s="1">
        <v>8.11</v>
      </c>
      <c r="D28" s="1">
        <v>3.54</v>
      </c>
      <c r="E28" s="1">
        <v>4.67</v>
      </c>
      <c r="F28" s="1">
        <v>3.8</v>
      </c>
      <c r="G28" s="1">
        <v>86</v>
      </c>
      <c r="H28" s="1">
        <v>1003.1</v>
      </c>
      <c r="I28" s="84" t="s">
        <v>47</v>
      </c>
      <c r="J28" s="1">
        <v>2</v>
      </c>
      <c r="K28" s="1">
        <v>0</v>
      </c>
      <c r="L28" s="84" t="s">
        <v>56</v>
      </c>
      <c r="M28" s="1">
        <v>2</v>
      </c>
      <c r="N28" s="1">
        <v>0</v>
      </c>
      <c r="O28" s="90"/>
      <c r="Q28" s="26" t="s">
        <v>47</v>
      </c>
      <c r="R28" s="13">
        <f>COUNTIF(I4:I34,"SSW")</f>
        <v>7</v>
      </c>
    </row>
    <row r="29" spans="1:18" x14ac:dyDescent="0.2">
      <c r="A29" s="2">
        <v>26</v>
      </c>
      <c r="B29" s="36">
        <v>9</v>
      </c>
      <c r="C29" s="1">
        <v>7.2320000000000002</v>
      </c>
      <c r="D29" s="1">
        <v>2.2599999999999998</v>
      </c>
      <c r="E29" s="1">
        <v>3.96</v>
      </c>
      <c r="F29" s="1">
        <v>3.41</v>
      </c>
      <c r="G29" s="1">
        <v>91</v>
      </c>
      <c r="H29" s="1">
        <v>1016.9</v>
      </c>
      <c r="I29" s="84" t="s">
        <v>47</v>
      </c>
      <c r="J29" s="1">
        <v>1</v>
      </c>
      <c r="K29" s="1">
        <v>8</v>
      </c>
      <c r="L29" s="84" t="s">
        <v>36</v>
      </c>
      <c r="M29" s="1">
        <v>0.5</v>
      </c>
      <c r="N29" s="1">
        <v>0</v>
      </c>
      <c r="O29" s="90"/>
      <c r="Q29" s="24" t="s">
        <v>10</v>
      </c>
      <c r="R29" s="13">
        <f>COUNTIF(I4:I34,"SW")</f>
        <v>5</v>
      </c>
    </row>
    <row r="30" spans="1:18" x14ac:dyDescent="0.2">
      <c r="A30" s="2">
        <v>27</v>
      </c>
      <c r="B30" s="36">
        <v>9</v>
      </c>
      <c r="C30" s="1">
        <v>11.23</v>
      </c>
      <c r="D30" s="1">
        <v>2.12</v>
      </c>
      <c r="E30" s="1">
        <v>5.73</v>
      </c>
      <c r="F30" s="1">
        <v>5.0599999999999996</v>
      </c>
      <c r="G30" s="1">
        <v>90</v>
      </c>
      <c r="H30" s="1">
        <v>1020.6</v>
      </c>
      <c r="I30" s="84" t="s">
        <v>47</v>
      </c>
      <c r="J30" s="1">
        <v>3</v>
      </c>
      <c r="K30" s="1">
        <v>8</v>
      </c>
      <c r="L30" s="84" t="s">
        <v>36</v>
      </c>
      <c r="M30" s="1">
        <v>1</v>
      </c>
      <c r="N30" s="1">
        <v>0</v>
      </c>
      <c r="O30" s="90"/>
      <c r="Q30" s="26" t="s">
        <v>46</v>
      </c>
      <c r="R30" s="13">
        <f>COUNTIF(I4:I34,"WSW")</f>
        <v>4</v>
      </c>
    </row>
    <row r="31" spans="1:18" x14ac:dyDescent="0.2">
      <c r="A31" s="2">
        <v>28</v>
      </c>
      <c r="B31" s="36">
        <v>9</v>
      </c>
      <c r="C31" s="1">
        <v>13.1</v>
      </c>
      <c r="D31" s="1">
        <v>5.36</v>
      </c>
      <c r="E31" s="1">
        <v>9.75</v>
      </c>
      <c r="F31" s="1">
        <v>9.01</v>
      </c>
      <c r="G31" s="1">
        <v>90</v>
      </c>
      <c r="H31" s="1">
        <v>1026.9000000000001</v>
      </c>
      <c r="I31" s="84" t="s">
        <v>46</v>
      </c>
      <c r="J31" s="1">
        <v>2</v>
      </c>
      <c r="K31" s="1">
        <v>1</v>
      </c>
      <c r="L31" s="84" t="s">
        <v>36</v>
      </c>
      <c r="M31" s="1">
        <v>0</v>
      </c>
      <c r="N31" s="1">
        <v>0</v>
      </c>
      <c r="O31" s="90"/>
      <c r="Q31" s="24" t="s">
        <v>11</v>
      </c>
      <c r="R31" s="13">
        <f>COUNTIF(I4:I34,"W")</f>
        <v>4</v>
      </c>
    </row>
    <row r="32" spans="1:18" x14ac:dyDescent="0.2">
      <c r="A32" s="2">
        <v>29</v>
      </c>
      <c r="B32" s="36">
        <v>9</v>
      </c>
      <c r="C32" s="1">
        <v>8.74</v>
      </c>
      <c r="D32" s="1">
        <v>8.5500000000000007</v>
      </c>
      <c r="E32" s="1">
        <v>10.6</v>
      </c>
      <c r="F32" s="1">
        <v>9.5</v>
      </c>
      <c r="G32" s="1">
        <v>86</v>
      </c>
      <c r="H32" s="1">
        <v>1020.1</v>
      </c>
      <c r="I32" s="84" t="s">
        <v>10</v>
      </c>
      <c r="J32" s="1">
        <v>4</v>
      </c>
      <c r="K32" s="1">
        <v>8</v>
      </c>
      <c r="L32" s="84" t="s">
        <v>36</v>
      </c>
      <c r="M32" s="1">
        <v>3</v>
      </c>
      <c r="N32" s="1">
        <v>0</v>
      </c>
      <c r="O32" s="90"/>
      <c r="Q32" s="26" t="s">
        <v>49</v>
      </c>
      <c r="R32" s="13">
        <f>COUNTIF(I4:I34,"WNW")</f>
        <v>1</v>
      </c>
    </row>
    <row r="33" spans="1:18" x14ac:dyDescent="0.2">
      <c r="A33" s="2">
        <v>30</v>
      </c>
      <c r="B33" s="36">
        <v>9</v>
      </c>
      <c r="C33" s="1">
        <v>7.92</v>
      </c>
      <c r="D33" s="1">
        <v>0.54</v>
      </c>
      <c r="E33" s="1">
        <v>2.0299999999999998</v>
      </c>
      <c r="F33" s="1">
        <v>1.31</v>
      </c>
      <c r="G33" s="1">
        <v>87</v>
      </c>
      <c r="H33" s="85">
        <v>1027.0999999999999</v>
      </c>
      <c r="I33" s="84" t="s">
        <v>46</v>
      </c>
      <c r="J33" s="1">
        <v>2</v>
      </c>
      <c r="K33" s="1">
        <v>7</v>
      </c>
      <c r="L33" s="84" t="s">
        <v>34</v>
      </c>
      <c r="M33" s="1">
        <v>0.75</v>
      </c>
      <c r="N33" s="1">
        <v>0</v>
      </c>
      <c r="O33" s="90"/>
      <c r="Q33" s="27" t="s">
        <v>14</v>
      </c>
      <c r="R33" s="13">
        <f>COUNTIF(I4:I34,"NW")</f>
        <v>1</v>
      </c>
    </row>
    <row r="34" spans="1:18" ht="13.5" thickBot="1" x14ac:dyDescent="0.25">
      <c r="A34" s="2">
        <v>31</v>
      </c>
      <c r="B34" s="1">
        <v>9</v>
      </c>
      <c r="C34" s="86">
        <v>6.78</v>
      </c>
      <c r="D34" s="86">
        <v>1.51</v>
      </c>
      <c r="E34" s="86">
        <v>5.26</v>
      </c>
      <c r="F34" s="86">
        <v>3.94</v>
      </c>
      <c r="G34" s="86">
        <v>80</v>
      </c>
      <c r="H34" s="87">
        <v>1001.7</v>
      </c>
      <c r="I34" s="88" t="s">
        <v>11</v>
      </c>
      <c r="J34" s="86">
        <v>3</v>
      </c>
      <c r="K34" s="86">
        <v>2</v>
      </c>
      <c r="L34" s="86" t="s">
        <v>40</v>
      </c>
      <c r="M34" s="86">
        <v>1</v>
      </c>
      <c r="N34" s="1">
        <v>0</v>
      </c>
      <c r="O34" s="90"/>
      <c r="Q34" s="53" t="s">
        <v>55</v>
      </c>
      <c r="R34" s="15">
        <f>COUNTIF(I4:I34,"NNW")</f>
        <v>0</v>
      </c>
    </row>
    <row r="35" spans="1:18" ht="15" customHeight="1" thickBot="1" x14ac:dyDescent="0.25">
      <c r="B35" s="54"/>
      <c r="C35" s="55"/>
      <c r="D35" s="55"/>
      <c r="E35" s="55"/>
      <c r="F35" s="55"/>
      <c r="G35" s="56"/>
      <c r="H35" s="57"/>
      <c r="I35" s="56"/>
      <c r="J35" s="56"/>
      <c r="K35" s="56"/>
      <c r="L35" s="56"/>
      <c r="M35" s="58" t="s">
        <v>27</v>
      </c>
      <c r="N35" s="89" t="s">
        <v>27</v>
      </c>
    </row>
    <row r="36" spans="1:18" ht="17.25" customHeight="1" thickBot="1" x14ac:dyDescent="0.25">
      <c r="B36" s="6" t="s">
        <v>24</v>
      </c>
      <c r="C36" s="59">
        <f>AVERAGE(C4:C34)</f>
        <v>7.999741935483871</v>
      </c>
      <c r="D36" s="59">
        <f>AVERAGE(D4:D34)</f>
        <v>2.4493548387096777</v>
      </c>
      <c r="E36" s="59">
        <f>AVERAGE(E4:E34)</f>
        <v>4.6429032258064513</v>
      </c>
      <c r="F36" s="59"/>
      <c r="G36" s="59">
        <f>AVERAGE(G4:G34)</f>
        <v>88.064516129032256</v>
      </c>
      <c r="H36" s="60">
        <f>AVERAGE(H4:H34)</f>
        <v>1007.9870967741934</v>
      </c>
      <c r="I36" s="61"/>
      <c r="J36" s="62">
        <f>AVERAGE(J4:J34)</f>
        <v>2</v>
      </c>
      <c r="K36" s="63">
        <f>AVERAGE(K4:K34)</f>
        <v>5.258064516129032</v>
      </c>
      <c r="L36" s="61"/>
      <c r="M36" s="73" t="s">
        <v>8</v>
      </c>
      <c r="N36" s="74" t="s">
        <v>9</v>
      </c>
    </row>
    <row r="37" spans="1:18" ht="18" customHeight="1" thickBot="1" x14ac:dyDescent="0.25">
      <c r="B37" s="7" t="s">
        <v>25</v>
      </c>
      <c r="C37" s="29">
        <f>MAX(C4:C34)</f>
        <v>13.1</v>
      </c>
      <c r="D37" s="29">
        <f>MAX(D4:D34)</f>
        <v>8.5500000000000007</v>
      </c>
      <c r="E37" s="29">
        <f>MAX(E4:E34)</f>
        <v>10.6</v>
      </c>
      <c r="F37" s="29"/>
      <c r="G37" s="29">
        <f>MAX(G4:G34)</f>
        <v>96</v>
      </c>
      <c r="H37" s="64">
        <f>MAX(H4:H34)</f>
        <v>1028.5</v>
      </c>
      <c r="I37" s="65"/>
      <c r="J37" s="66">
        <f>MAX(J4:J34)</f>
        <v>4</v>
      </c>
      <c r="K37" s="67">
        <f>MAX(K4:K34)</f>
        <v>8</v>
      </c>
      <c r="L37" s="65"/>
      <c r="M37" s="75">
        <f>SUM(M4:M34)</f>
        <v>84</v>
      </c>
      <c r="N37" s="76">
        <f>SUM(N4:N34)</f>
        <v>0.2</v>
      </c>
    </row>
    <row r="38" spans="1:18" ht="19.5" customHeight="1" thickBot="1" x14ac:dyDescent="0.25">
      <c r="B38" s="8" t="s">
        <v>26</v>
      </c>
      <c r="C38" s="68">
        <f>MIN(C4:C34)</f>
        <v>2.5499999999999998</v>
      </c>
      <c r="D38" s="68">
        <f>MIN(D4:D34)</f>
        <v>-1.99</v>
      </c>
      <c r="E38" s="68">
        <f>MIN(E4:E34)</f>
        <v>-1.31</v>
      </c>
      <c r="F38" s="68"/>
      <c r="G38" s="68">
        <f>MIN(G4:G34)</f>
        <v>73</v>
      </c>
      <c r="H38" s="69">
        <f>MIN(H4:H34)</f>
        <v>987.5</v>
      </c>
      <c r="I38" s="65"/>
      <c r="J38" s="77">
        <f>MIN(J4:J34)</f>
        <v>0</v>
      </c>
      <c r="K38" s="69">
        <f>MIN(K4:K34)</f>
        <v>0</v>
      </c>
      <c r="L38" s="65"/>
      <c r="M38" s="58" t="s">
        <v>53</v>
      </c>
      <c r="N38" s="70" t="s">
        <v>54</v>
      </c>
    </row>
    <row r="39" spans="1:18" ht="9" customHeight="1" x14ac:dyDescent="0.2">
      <c r="A39" s="71"/>
      <c r="B39" s="50"/>
      <c r="C39" s="52"/>
      <c r="D39" s="52"/>
      <c r="E39" s="52"/>
      <c r="F39" s="52"/>
      <c r="G39" s="71"/>
      <c r="H39" s="71"/>
      <c r="I39" s="71"/>
      <c r="J39" s="71"/>
      <c r="K39" s="71"/>
      <c r="L39" s="71"/>
      <c r="M39" s="71"/>
      <c r="N39" s="52"/>
    </row>
    <row r="40" spans="1:18" x14ac:dyDescent="0.2">
      <c r="A40" s="71"/>
      <c r="B40" s="50"/>
      <c r="C40" s="52"/>
      <c r="D40" s="52"/>
      <c r="E40" s="52"/>
      <c r="F40" s="52"/>
      <c r="G40" s="71"/>
      <c r="H40" s="71"/>
      <c r="I40" s="71"/>
      <c r="J40" s="71"/>
      <c r="K40" s="71"/>
      <c r="L40" s="71"/>
      <c r="M40" s="71"/>
      <c r="N40" s="52"/>
    </row>
    <row r="53" ht="20.25" customHeight="1" x14ac:dyDescent="0.2"/>
    <row r="191" spans="5:6" x14ac:dyDescent="0.2">
      <c r="E191"/>
      <c r="F191"/>
    </row>
    <row r="192" spans="5:6" x14ac:dyDescent="0.2">
      <c r="E192"/>
      <c r="F192"/>
    </row>
    <row r="193" spans="5:14" x14ac:dyDescent="0.2">
      <c r="E193"/>
      <c r="F193"/>
    </row>
    <row r="194" spans="5:14" x14ac:dyDescent="0.2">
      <c r="E194"/>
      <c r="F194"/>
      <c r="L194" s="5"/>
      <c r="N194"/>
    </row>
    <row r="195" spans="5:14" x14ac:dyDescent="0.2">
      <c r="E195"/>
      <c r="F195"/>
      <c r="L195" s="5"/>
      <c r="N195"/>
    </row>
    <row r="196" spans="5:14" x14ac:dyDescent="0.2">
      <c r="E196"/>
      <c r="F196"/>
      <c r="L196" s="5"/>
      <c r="N196"/>
    </row>
    <row r="197" spans="5:14" x14ac:dyDescent="0.2">
      <c r="E197"/>
      <c r="F197"/>
      <c r="L197" s="5"/>
      <c r="N197"/>
    </row>
    <row r="198" spans="5:14" x14ac:dyDescent="0.2">
      <c r="E198"/>
      <c r="F198"/>
      <c r="L198" s="5"/>
      <c r="N198"/>
    </row>
    <row r="199" spans="5:14" x14ac:dyDescent="0.2">
      <c r="E199"/>
      <c r="F199"/>
      <c r="L199" s="5"/>
      <c r="N199"/>
    </row>
    <row r="200" spans="5:14" x14ac:dyDescent="0.2">
      <c r="E200"/>
      <c r="F200"/>
      <c r="L200" s="5"/>
      <c r="N200"/>
    </row>
    <row r="201" spans="5:14" x14ac:dyDescent="0.2">
      <c r="E201"/>
      <c r="F201"/>
      <c r="L201" s="5"/>
      <c r="N201"/>
    </row>
    <row r="202" spans="5:14" x14ac:dyDescent="0.2">
      <c r="E202"/>
      <c r="F202"/>
      <c r="L202" s="5"/>
      <c r="N202"/>
    </row>
    <row r="203" spans="5:14" x14ac:dyDescent="0.2">
      <c r="L203" s="5"/>
      <c r="N203"/>
    </row>
    <row r="204" spans="5:14" x14ac:dyDescent="0.2">
      <c r="L204" s="5"/>
      <c r="N204"/>
    </row>
    <row r="205" spans="5:14" x14ac:dyDescent="0.2">
      <c r="L205" s="5"/>
      <c r="N205"/>
    </row>
  </sheetData>
  <phoneticPr fontId="0" type="noConversion"/>
  <pageMargins left="0.25" right="0.25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2018-02-01T17:17:20Z</cp:lastPrinted>
  <dcterms:created xsi:type="dcterms:W3CDTF">2004-09-04T13:16:02Z</dcterms:created>
  <dcterms:modified xsi:type="dcterms:W3CDTF">2018-11-23T17:33:53Z</dcterms:modified>
</cp:coreProperties>
</file>