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<sst xmlns="http://schemas.openxmlformats.org/spreadsheetml/2006/main" count="122" uniqueCount="59">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</sst>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1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2" xfId="0" applyNumberFormat="1" applyBorder="1"/>
    <xf numFmtId="164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5.05</c:v>
                </c:pt>
                <c:pt idx="1">
                  <c:v>8.76</c:v>
                </c:pt>
                <c:pt idx="2">
                  <c:v>9.6</c:v>
                </c:pt>
                <c:pt idx="3">
                  <c:v>9.33</c:v>
                </c:pt>
                <c:pt idx="4">
                  <c:v>8.91</c:v>
                </c:pt>
                <c:pt idx="5">
                  <c:v>12.2</c:v>
                </c:pt>
                <c:pt idx="6">
                  <c:v>9.58</c:v>
                </c:pt>
                <c:pt idx="7">
                  <c:v>1.84</c:v>
                </c:pt>
                <c:pt idx="8">
                  <c:v>3.08</c:v>
                </c:pt>
                <c:pt idx="9">
                  <c:v>0.42</c:v>
                </c:pt>
                <c:pt idx="10">
                  <c:v>0.6</c:v>
                </c:pt>
                <c:pt idx="11">
                  <c:v>3.6</c:v>
                </c:pt>
                <c:pt idx="12">
                  <c:v>6.3</c:v>
                </c:pt>
                <c:pt idx="13">
                  <c:v>5.2</c:v>
                </c:pt>
                <c:pt idx="14">
                  <c:v>3.96</c:v>
                </c:pt>
                <c:pt idx="15">
                  <c:v>3.66</c:v>
                </c:pt>
                <c:pt idx="16">
                  <c:v>9.94</c:v>
                </c:pt>
                <c:pt idx="17">
                  <c:v>5.41</c:v>
                </c:pt>
                <c:pt idx="18">
                  <c:v>8.4700000000000006</c:v>
                </c:pt>
                <c:pt idx="19">
                  <c:v>12.51</c:v>
                </c:pt>
                <c:pt idx="20">
                  <c:v>11.84</c:v>
                </c:pt>
                <c:pt idx="21">
                  <c:v>10.06</c:v>
                </c:pt>
                <c:pt idx="22">
                  <c:v>9.8000000000000007</c:v>
                </c:pt>
                <c:pt idx="23">
                  <c:v>10.83</c:v>
                </c:pt>
                <c:pt idx="24">
                  <c:v>11.38</c:v>
                </c:pt>
                <c:pt idx="25">
                  <c:v>6.26</c:v>
                </c:pt>
                <c:pt idx="26">
                  <c:v>4</c:v>
                </c:pt>
                <c:pt idx="27">
                  <c:v>4.7</c:v>
                </c:pt>
                <c:pt idx="28">
                  <c:v>11.7</c:v>
                </c:pt>
                <c:pt idx="29">
                  <c:v>12.3</c:v>
                </c:pt>
                <c:pt idx="30">
                  <c:v>9.8000000000000007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-0.16</c:v>
                </c:pt>
                <c:pt idx="1">
                  <c:v>0.87</c:v>
                </c:pt>
                <c:pt idx="2">
                  <c:v>4.1900000000000004</c:v>
                </c:pt>
                <c:pt idx="3">
                  <c:v>4.29</c:v>
                </c:pt>
                <c:pt idx="4">
                  <c:v>7.19</c:v>
                </c:pt>
                <c:pt idx="5">
                  <c:v>7.62</c:v>
                </c:pt>
                <c:pt idx="6">
                  <c:v>8.6300000000000008</c:v>
                </c:pt>
                <c:pt idx="7">
                  <c:v>0.56000000000000005</c:v>
                </c:pt>
                <c:pt idx="8">
                  <c:v>-0.92</c:v>
                </c:pt>
                <c:pt idx="9">
                  <c:v>-2.2000000000000002</c:v>
                </c:pt>
                <c:pt idx="10">
                  <c:v>-1.02</c:v>
                </c:pt>
                <c:pt idx="11">
                  <c:v>-6.2</c:v>
                </c:pt>
                <c:pt idx="12">
                  <c:v>-5.3</c:v>
                </c:pt>
                <c:pt idx="13">
                  <c:v>0.4</c:v>
                </c:pt>
                <c:pt idx="14">
                  <c:v>0.4</c:v>
                </c:pt>
                <c:pt idx="15">
                  <c:v>-1.44</c:v>
                </c:pt>
                <c:pt idx="16">
                  <c:v>0.39</c:v>
                </c:pt>
                <c:pt idx="17">
                  <c:v>0.01</c:v>
                </c:pt>
                <c:pt idx="18">
                  <c:v>0.1</c:v>
                </c:pt>
                <c:pt idx="19">
                  <c:v>1.37</c:v>
                </c:pt>
                <c:pt idx="20">
                  <c:v>2.87</c:v>
                </c:pt>
                <c:pt idx="21">
                  <c:v>8.1</c:v>
                </c:pt>
                <c:pt idx="22">
                  <c:v>7.02</c:v>
                </c:pt>
                <c:pt idx="23">
                  <c:v>6.92</c:v>
                </c:pt>
                <c:pt idx="24">
                  <c:v>9.0399999999999991</c:v>
                </c:pt>
                <c:pt idx="25">
                  <c:v>2.62</c:v>
                </c:pt>
                <c:pt idx="26">
                  <c:v>1.53</c:v>
                </c:pt>
                <c:pt idx="27">
                  <c:v>-0.5</c:v>
                </c:pt>
                <c:pt idx="28">
                  <c:v>-2</c:v>
                </c:pt>
                <c:pt idx="29">
                  <c:v>2.9</c:v>
                </c:pt>
                <c:pt idx="30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11584"/>
        <c:axId val="170213760"/>
      </c:lineChart>
      <c:catAx>
        <c:axId val="1702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1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21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11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1.75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4.5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9</c:v>
                </c:pt>
                <c:pt idx="13">
                  <c:v>10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14.5</c:v>
                </c:pt>
                <c:pt idx="25">
                  <c:v>20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42432"/>
        <c:axId val="170244352"/>
      </c:barChart>
      <c:catAx>
        <c:axId val="17024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4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24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42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0.97</c:v>
                </c:pt>
                <c:pt idx="1">
                  <c:v>4.7</c:v>
                </c:pt>
                <c:pt idx="2">
                  <c:v>8.83</c:v>
                </c:pt>
                <c:pt idx="3">
                  <c:v>8.32</c:v>
                </c:pt>
                <c:pt idx="4">
                  <c:v>7.74</c:v>
                </c:pt>
                <c:pt idx="5">
                  <c:v>9.15</c:v>
                </c:pt>
                <c:pt idx="6">
                  <c:v>9.2100000000000009</c:v>
                </c:pt>
                <c:pt idx="7">
                  <c:v>0.85</c:v>
                </c:pt>
                <c:pt idx="8">
                  <c:v>-0.19</c:v>
                </c:pt>
                <c:pt idx="9">
                  <c:v>-0.46</c:v>
                </c:pt>
                <c:pt idx="10">
                  <c:v>-0.65</c:v>
                </c:pt>
                <c:pt idx="11">
                  <c:v>-5</c:v>
                </c:pt>
                <c:pt idx="12">
                  <c:v>3.6</c:v>
                </c:pt>
                <c:pt idx="13">
                  <c:v>3.1</c:v>
                </c:pt>
                <c:pt idx="14">
                  <c:v>1.4</c:v>
                </c:pt>
                <c:pt idx="15">
                  <c:v>1.45</c:v>
                </c:pt>
                <c:pt idx="16">
                  <c:v>2.2999999999999998</c:v>
                </c:pt>
                <c:pt idx="17">
                  <c:v>0.84</c:v>
                </c:pt>
                <c:pt idx="18">
                  <c:v>2.14</c:v>
                </c:pt>
                <c:pt idx="19">
                  <c:v>8.57</c:v>
                </c:pt>
                <c:pt idx="20">
                  <c:v>9.8000000000000007</c:v>
                </c:pt>
                <c:pt idx="21">
                  <c:v>8.81</c:v>
                </c:pt>
                <c:pt idx="22">
                  <c:v>7.7</c:v>
                </c:pt>
                <c:pt idx="23">
                  <c:v>9.3000000000000007</c:v>
                </c:pt>
                <c:pt idx="24">
                  <c:v>10.11</c:v>
                </c:pt>
                <c:pt idx="25">
                  <c:v>2.88</c:v>
                </c:pt>
                <c:pt idx="26">
                  <c:v>2.15</c:v>
                </c:pt>
                <c:pt idx="27">
                  <c:v>1.69</c:v>
                </c:pt>
                <c:pt idx="28">
                  <c:v>4</c:v>
                </c:pt>
                <c:pt idx="29">
                  <c:v>11.7</c:v>
                </c:pt>
                <c:pt idx="30">
                  <c:v>9.3000000000000007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12992"/>
        <c:axId val="170619264"/>
      </c:lineChart>
      <c:catAx>
        <c:axId val="17061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1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61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12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88</c:v>
                </c:pt>
                <c:pt idx="1">
                  <c:v>95</c:v>
                </c:pt>
                <c:pt idx="2">
                  <c:v>93</c:v>
                </c:pt>
                <c:pt idx="3">
                  <c:v>91</c:v>
                </c:pt>
                <c:pt idx="4">
                  <c:v>80</c:v>
                </c:pt>
                <c:pt idx="5">
                  <c:v>78</c:v>
                </c:pt>
                <c:pt idx="6">
                  <c:v>91</c:v>
                </c:pt>
                <c:pt idx="7">
                  <c:v>87</c:v>
                </c:pt>
                <c:pt idx="8">
                  <c:v>87</c:v>
                </c:pt>
                <c:pt idx="9">
                  <c:v>95</c:v>
                </c:pt>
                <c:pt idx="10">
                  <c:v>89</c:v>
                </c:pt>
                <c:pt idx="11">
                  <c:v>100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88</c:v>
                </c:pt>
                <c:pt idx="16">
                  <c:v>93</c:v>
                </c:pt>
                <c:pt idx="17">
                  <c:v>95</c:v>
                </c:pt>
                <c:pt idx="18">
                  <c:v>91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94</c:v>
                </c:pt>
                <c:pt idx="23">
                  <c:v>91</c:v>
                </c:pt>
                <c:pt idx="24">
                  <c:v>81</c:v>
                </c:pt>
                <c:pt idx="25">
                  <c:v>89</c:v>
                </c:pt>
                <c:pt idx="26">
                  <c:v>83</c:v>
                </c:pt>
                <c:pt idx="27">
                  <c:v>83</c:v>
                </c:pt>
                <c:pt idx="28">
                  <c:v>95</c:v>
                </c:pt>
                <c:pt idx="29">
                  <c:v>83</c:v>
                </c:pt>
                <c:pt idx="30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43840"/>
        <c:axId val="170645760"/>
      </c:lineChart>
      <c:catAx>
        <c:axId val="17064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4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6457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4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1022.2</c:v>
                </c:pt>
                <c:pt idx="1">
                  <c:v>1025.5999999999999</c:v>
                </c:pt>
                <c:pt idx="2">
                  <c:v>1025.2</c:v>
                </c:pt>
                <c:pt idx="3">
                  <c:v>1031.5999999999999</c:v>
                </c:pt>
                <c:pt idx="4">
                  <c:v>1033.4000000000001</c:v>
                </c:pt>
                <c:pt idx="5">
                  <c:v>1025.0999999999999</c:v>
                </c:pt>
                <c:pt idx="6">
                  <c:v>1002.5</c:v>
                </c:pt>
                <c:pt idx="7">
                  <c:v>1013.7</c:v>
                </c:pt>
                <c:pt idx="8">
                  <c:v>1015.6</c:v>
                </c:pt>
                <c:pt idx="9">
                  <c:v>976.6</c:v>
                </c:pt>
                <c:pt idx="10">
                  <c:v>984.9</c:v>
                </c:pt>
                <c:pt idx="11">
                  <c:v>1006.4</c:v>
                </c:pt>
                <c:pt idx="12">
                  <c:v>995.3</c:v>
                </c:pt>
                <c:pt idx="13">
                  <c:v>988</c:v>
                </c:pt>
                <c:pt idx="14">
                  <c:v>997.1</c:v>
                </c:pt>
                <c:pt idx="15">
                  <c:v>1016.1</c:v>
                </c:pt>
                <c:pt idx="16">
                  <c:v>1020.6</c:v>
                </c:pt>
                <c:pt idx="17">
                  <c:v>1027.9000000000001</c:v>
                </c:pt>
                <c:pt idx="18">
                  <c:v>1033.0999999999999</c:v>
                </c:pt>
                <c:pt idx="19">
                  <c:v>1032.8</c:v>
                </c:pt>
                <c:pt idx="20">
                  <c:v>1032.7</c:v>
                </c:pt>
                <c:pt idx="21">
                  <c:v>1033.5</c:v>
                </c:pt>
                <c:pt idx="22">
                  <c:v>1031.8</c:v>
                </c:pt>
                <c:pt idx="23">
                  <c:v>1020.8</c:v>
                </c:pt>
                <c:pt idx="24">
                  <c:v>1004.9</c:v>
                </c:pt>
                <c:pt idx="25">
                  <c:v>993.8</c:v>
                </c:pt>
                <c:pt idx="26">
                  <c:v>987.6</c:v>
                </c:pt>
                <c:pt idx="27">
                  <c:v>999.6</c:v>
                </c:pt>
                <c:pt idx="28">
                  <c:v>985.7</c:v>
                </c:pt>
                <c:pt idx="29" formatCode="0.0">
                  <c:v>988.9</c:v>
                </c:pt>
                <c:pt idx="30" formatCode="0.0">
                  <c:v>990.1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27680"/>
        <c:axId val="170762624"/>
      </c:lineChart>
      <c:catAx>
        <c:axId val="17072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76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76262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727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9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99488"/>
        <c:axId val="170801024"/>
      </c:radarChart>
      <c:catAx>
        <c:axId val="1707994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801024"/>
        <c:crosses val="autoZero"/>
        <c:auto val="0"/>
        <c:lblAlgn val="ctr"/>
        <c:lblOffset val="100"/>
        <c:noMultiLvlLbl val="0"/>
      </c:catAx>
      <c:valAx>
        <c:axId val="1708010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79948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B4" sqref="B4"/>
    </sheetView>
  </sheetViews>
  <sheetFormatPr defaultRowHeight="12.75" x14ac:dyDescent="0.2"/>
  <cols>
    <col min="1" max="1" width="4.85546875" customWidth="1"/>
    <col min="2" max="2" width="8.28515625" style="5" customWidth="1"/>
    <col min="3" max="3" width="7.42578125" style="6" customWidth="1"/>
    <col min="4" max="5" width="7.7109375" style="6" customWidth="1"/>
    <col min="6" max="6" width="7.85546875" style="6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6" customWidth="1"/>
    <col min="15" max="15" width="27.85546875" customWidth="1"/>
  </cols>
  <sheetData>
    <row r="2" spans="1:15" x14ac:dyDescent="0.2">
      <c r="A2" s="7" t="s">
        <v>23</v>
      </c>
      <c r="C2" s="30" t="s">
        <v>54</v>
      </c>
    </row>
    <row r="3" spans="1:15" ht="13.5" thickBot="1" x14ac:dyDescent="0.25">
      <c r="A3" s="1" t="s">
        <v>19</v>
      </c>
      <c r="B3" s="63">
        <v>12.17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2" t="s">
        <v>18</v>
      </c>
      <c r="B4" s="66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78" t="s">
        <v>9</v>
      </c>
      <c r="O4" s="52" t="s">
        <v>20</v>
      </c>
    </row>
    <row r="5" spans="1:15" x14ac:dyDescent="0.2">
      <c r="A5" s="3">
        <v>1</v>
      </c>
      <c r="B5" s="70">
        <v>9</v>
      </c>
      <c r="C5" s="71">
        <v>5.05</v>
      </c>
      <c r="D5" s="71">
        <v>-0.16</v>
      </c>
      <c r="E5" s="71">
        <v>0.97</v>
      </c>
      <c r="F5" s="71">
        <v>0.3</v>
      </c>
      <c r="G5" s="71">
        <v>88</v>
      </c>
      <c r="H5" s="71">
        <v>1022.2</v>
      </c>
      <c r="I5" s="71" t="s">
        <v>57</v>
      </c>
      <c r="J5" s="71">
        <v>2</v>
      </c>
      <c r="K5" s="71">
        <v>0</v>
      </c>
      <c r="L5" s="71" t="s">
        <v>58</v>
      </c>
      <c r="M5" s="71">
        <v>0</v>
      </c>
      <c r="N5" s="70">
        <v>0</v>
      </c>
      <c r="O5" s="4"/>
    </row>
    <row r="6" spans="1:15" x14ac:dyDescent="0.2">
      <c r="A6" s="3">
        <v>2</v>
      </c>
      <c r="B6" s="70">
        <v>9</v>
      </c>
      <c r="C6" s="70">
        <v>8.76</v>
      </c>
      <c r="D6" s="70">
        <v>0.87</v>
      </c>
      <c r="E6" s="70">
        <v>4.7</v>
      </c>
      <c r="F6" s="70">
        <v>4.41</v>
      </c>
      <c r="G6" s="70">
        <v>95</v>
      </c>
      <c r="H6" s="70">
        <v>1025.5999999999999</v>
      </c>
      <c r="I6" s="70" t="s">
        <v>57</v>
      </c>
      <c r="J6" s="70">
        <v>1</v>
      </c>
      <c r="K6" s="70">
        <v>8</v>
      </c>
      <c r="L6" s="70" t="s">
        <v>37</v>
      </c>
      <c r="M6" s="70">
        <v>1.75</v>
      </c>
      <c r="N6" s="70">
        <v>0</v>
      </c>
      <c r="O6" s="4"/>
    </row>
    <row r="7" spans="1:15" x14ac:dyDescent="0.2">
      <c r="A7" s="3">
        <v>3</v>
      </c>
      <c r="B7" s="70">
        <v>9</v>
      </c>
      <c r="C7" s="70">
        <v>9.6</v>
      </c>
      <c r="D7" s="70">
        <v>4.1900000000000004</v>
      </c>
      <c r="E7" s="70">
        <v>8.83</v>
      </c>
      <c r="F7" s="70">
        <v>8.3000000000000007</v>
      </c>
      <c r="G7" s="70">
        <v>93</v>
      </c>
      <c r="H7" s="70">
        <v>1025.2</v>
      </c>
      <c r="I7" s="70" t="s">
        <v>14</v>
      </c>
      <c r="J7" s="70">
        <v>2</v>
      </c>
      <c r="K7" s="70">
        <v>8</v>
      </c>
      <c r="L7" s="70" t="s">
        <v>37</v>
      </c>
      <c r="M7" s="70">
        <v>0.25</v>
      </c>
      <c r="N7" s="70">
        <v>0</v>
      </c>
      <c r="O7" s="4"/>
    </row>
    <row r="8" spans="1:15" x14ac:dyDescent="0.2">
      <c r="A8" s="3">
        <v>4</v>
      </c>
      <c r="B8" s="70">
        <v>9</v>
      </c>
      <c r="C8" s="70">
        <v>9.33</v>
      </c>
      <c r="D8" s="70">
        <v>4.29</v>
      </c>
      <c r="E8" s="70">
        <v>8.32</v>
      </c>
      <c r="F8" s="70">
        <v>7.69</v>
      </c>
      <c r="G8" s="70">
        <v>91</v>
      </c>
      <c r="H8" s="70">
        <v>1031.5999999999999</v>
      </c>
      <c r="I8" s="70" t="s">
        <v>14</v>
      </c>
      <c r="J8" s="70">
        <v>1</v>
      </c>
      <c r="K8" s="70">
        <v>8</v>
      </c>
      <c r="L8" s="70" t="s">
        <v>37</v>
      </c>
      <c r="M8" s="70">
        <v>0</v>
      </c>
      <c r="N8" s="70">
        <v>0</v>
      </c>
      <c r="O8" s="4"/>
    </row>
    <row r="9" spans="1:15" x14ac:dyDescent="0.2">
      <c r="A9" s="3">
        <v>5</v>
      </c>
      <c r="B9" s="70">
        <v>9</v>
      </c>
      <c r="C9" s="70">
        <v>8.91</v>
      </c>
      <c r="D9" s="70">
        <v>7.19</v>
      </c>
      <c r="E9" s="70">
        <v>7.74</v>
      </c>
      <c r="F9" s="70">
        <v>6.29</v>
      </c>
      <c r="G9" s="70">
        <v>80</v>
      </c>
      <c r="H9" s="70">
        <v>1033.4000000000001</v>
      </c>
      <c r="I9" s="70" t="s">
        <v>48</v>
      </c>
      <c r="J9" s="70">
        <v>2</v>
      </c>
      <c r="K9" s="70">
        <v>8</v>
      </c>
      <c r="L9" s="70" t="s">
        <v>37</v>
      </c>
      <c r="M9" s="70">
        <v>0</v>
      </c>
      <c r="N9" s="70">
        <v>0</v>
      </c>
      <c r="O9" s="4"/>
    </row>
    <row r="10" spans="1:15" x14ac:dyDescent="0.2">
      <c r="A10" s="3">
        <v>6</v>
      </c>
      <c r="B10" s="70">
        <v>9</v>
      </c>
      <c r="C10" s="70">
        <v>12.2</v>
      </c>
      <c r="D10" s="70">
        <v>7.62</v>
      </c>
      <c r="E10" s="70">
        <v>9.15</v>
      </c>
      <c r="F10" s="70">
        <v>7.44</v>
      </c>
      <c r="G10" s="70">
        <v>78</v>
      </c>
      <c r="H10" s="70">
        <v>1025.0999999999999</v>
      </c>
      <c r="I10" s="70" t="s">
        <v>10</v>
      </c>
      <c r="J10" s="70">
        <v>2</v>
      </c>
      <c r="K10" s="70">
        <v>8</v>
      </c>
      <c r="L10" s="70" t="s">
        <v>39</v>
      </c>
      <c r="M10" s="70">
        <v>4.5</v>
      </c>
      <c r="N10" s="70">
        <v>0</v>
      </c>
      <c r="O10" s="4"/>
    </row>
    <row r="11" spans="1:15" x14ac:dyDescent="0.2">
      <c r="A11" s="3">
        <v>7</v>
      </c>
      <c r="B11" s="70">
        <v>9</v>
      </c>
      <c r="C11" s="70">
        <v>9.58</v>
      </c>
      <c r="D11" s="70">
        <v>8.6300000000000008</v>
      </c>
      <c r="E11" s="70">
        <v>9.2100000000000009</v>
      </c>
      <c r="F11" s="70">
        <v>8.51</v>
      </c>
      <c r="G11" s="70">
        <v>91</v>
      </c>
      <c r="H11" s="70">
        <v>1002.5</v>
      </c>
      <c r="I11" s="70" t="s">
        <v>48</v>
      </c>
      <c r="J11" s="70">
        <v>3</v>
      </c>
      <c r="K11" s="70">
        <v>8</v>
      </c>
      <c r="L11" s="70" t="s">
        <v>37</v>
      </c>
      <c r="M11" s="70">
        <v>0.5</v>
      </c>
      <c r="N11" s="70">
        <v>0.5</v>
      </c>
      <c r="O11" s="4"/>
    </row>
    <row r="12" spans="1:15" x14ac:dyDescent="0.2">
      <c r="A12" s="3">
        <v>8</v>
      </c>
      <c r="B12" s="70">
        <v>9</v>
      </c>
      <c r="C12" s="70">
        <v>1.84</v>
      </c>
      <c r="D12" s="72">
        <v>0.56000000000000005</v>
      </c>
      <c r="E12" s="70">
        <v>0.85</v>
      </c>
      <c r="F12" s="70">
        <v>0.15</v>
      </c>
      <c r="G12" s="70">
        <v>87</v>
      </c>
      <c r="H12" s="70">
        <v>1013.7</v>
      </c>
      <c r="I12" s="70" t="s">
        <v>51</v>
      </c>
      <c r="J12" s="70">
        <v>3</v>
      </c>
      <c r="K12" s="70">
        <v>2</v>
      </c>
      <c r="L12" s="70" t="s">
        <v>41</v>
      </c>
      <c r="M12" s="70">
        <v>0</v>
      </c>
      <c r="N12" s="70">
        <v>0.8</v>
      </c>
      <c r="O12" s="4"/>
    </row>
    <row r="13" spans="1:15" x14ac:dyDescent="0.2">
      <c r="A13" s="3">
        <v>9</v>
      </c>
      <c r="B13" s="70">
        <v>9</v>
      </c>
      <c r="C13" s="70">
        <v>3.08</v>
      </c>
      <c r="D13" s="70">
        <v>-0.92</v>
      </c>
      <c r="E13" s="70">
        <v>-0.19</v>
      </c>
      <c r="F13" s="70">
        <v>-0.84</v>
      </c>
      <c r="G13" s="70">
        <v>87</v>
      </c>
      <c r="H13" s="70">
        <v>1015.6</v>
      </c>
      <c r="I13" s="70" t="s">
        <v>51</v>
      </c>
      <c r="J13" s="70">
        <v>1</v>
      </c>
      <c r="K13" s="70">
        <v>2</v>
      </c>
      <c r="L13" s="70" t="s">
        <v>41</v>
      </c>
      <c r="M13" s="70">
        <v>0</v>
      </c>
      <c r="N13" s="70">
        <v>6.5</v>
      </c>
      <c r="O13" s="4"/>
    </row>
    <row r="14" spans="1:15" x14ac:dyDescent="0.2">
      <c r="A14" s="3">
        <v>10</v>
      </c>
      <c r="B14" s="70">
        <v>9</v>
      </c>
      <c r="C14" s="70">
        <v>0.42</v>
      </c>
      <c r="D14" s="70">
        <v>-2.2000000000000002</v>
      </c>
      <c r="E14" s="70">
        <v>-0.46</v>
      </c>
      <c r="F14" s="70">
        <v>-0.72</v>
      </c>
      <c r="G14" s="70">
        <v>95</v>
      </c>
      <c r="H14" s="70">
        <v>976.6</v>
      </c>
      <c r="I14" s="70" t="s">
        <v>50</v>
      </c>
      <c r="J14" s="70">
        <v>3</v>
      </c>
      <c r="K14" s="70">
        <v>8</v>
      </c>
      <c r="L14" s="70" t="s">
        <v>39</v>
      </c>
      <c r="M14" s="70">
        <v>0</v>
      </c>
      <c r="N14" s="70">
        <v>9.5</v>
      </c>
      <c r="O14" s="4"/>
    </row>
    <row r="15" spans="1:15" x14ac:dyDescent="0.2">
      <c r="A15" s="3">
        <v>11</v>
      </c>
      <c r="B15" s="70">
        <v>9</v>
      </c>
      <c r="C15" s="70">
        <v>0.6</v>
      </c>
      <c r="D15" s="70">
        <v>-1.02</v>
      </c>
      <c r="E15" s="70">
        <v>-0.65</v>
      </c>
      <c r="F15" s="70">
        <v>-1.19</v>
      </c>
      <c r="G15" s="70">
        <v>89</v>
      </c>
      <c r="H15" s="70">
        <v>984.9</v>
      </c>
      <c r="I15" s="70" t="s">
        <v>12</v>
      </c>
      <c r="J15" s="70">
        <v>2</v>
      </c>
      <c r="K15" s="70">
        <v>8</v>
      </c>
      <c r="L15" s="72" t="s">
        <v>37</v>
      </c>
      <c r="M15" s="70">
        <v>0</v>
      </c>
      <c r="N15" s="70">
        <v>2</v>
      </c>
      <c r="O15" s="4"/>
    </row>
    <row r="16" spans="1:15" x14ac:dyDescent="0.2">
      <c r="A16" s="3">
        <v>12</v>
      </c>
      <c r="B16" s="70">
        <v>9</v>
      </c>
      <c r="C16" s="70">
        <v>3.6</v>
      </c>
      <c r="D16" s="70">
        <v>-6.2</v>
      </c>
      <c r="E16" s="73">
        <v>-5</v>
      </c>
      <c r="F16" s="73">
        <v>-5</v>
      </c>
      <c r="G16" s="73">
        <v>100</v>
      </c>
      <c r="H16" s="70">
        <v>1006.4</v>
      </c>
      <c r="I16" s="70" t="s">
        <v>14</v>
      </c>
      <c r="J16" s="70">
        <v>1</v>
      </c>
      <c r="K16" s="70">
        <v>4</v>
      </c>
      <c r="L16" s="72" t="s">
        <v>35</v>
      </c>
      <c r="M16" s="70">
        <v>3</v>
      </c>
      <c r="N16" s="70">
        <v>0</v>
      </c>
      <c r="O16" s="4"/>
    </row>
    <row r="17" spans="1:15" x14ac:dyDescent="0.2">
      <c r="A17" s="3">
        <v>13</v>
      </c>
      <c r="B17" s="70">
        <v>9</v>
      </c>
      <c r="C17" s="70">
        <v>6.3</v>
      </c>
      <c r="D17" s="70">
        <v>-5.3</v>
      </c>
      <c r="E17" s="70">
        <v>3.6</v>
      </c>
      <c r="F17" s="70">
        <v>3</v>
      </c>
      <c r="G17" s="70">
        <v>90</v>
      </c>
      <c r="H17" s="70">
        <v>995.3</v>
      </c>
      <c r="I17" s="70" t="s">
        <v>10</v>
      </c>
      <c r="J17" s="70">
        <v>2</v>
      </c>
      <c r="K17" s="70">
        <v>8</v>
      </c>
      <c r="L17" s="72" t="s">
        <v>37</v>
      </c>
      <c r="M17" s="70">
        <v>9</v>
      </c>
      <c r="N17" s="70">
        <v>0</v>
      </c>
      <c r="O17" s="4"/>
    </row>
    <row r="18" spans="1:15" x14ac:dyDescent="0.2">
      <c r="A18" s="3">
        <v>14</v>
      </c>
      <c r="B18" s="70">
        <v>9</v>
      </c>
      <c r="C18" s="70">
        <v>5.2</v>
      </c>
      <c r="D18" s="70">
        <v>0.4</v>
      </c>
      <c r="E18" s="70">
        <v>3.1</v>
      </c>
      <c r="F18" s="70">
        <v>2.5</v>
      </c>
      <c r="G18" s="70">
        <v>90</v>
      </c>
      <c r="H18" s="70">
        <v>988</v>
      </c>
      <c r="I18" s="70" t="s">
        <v>48</v>
      </c>
      <c r="J18" s="70">
        <v>2</v>
      </c>
      <c r="K18" s="70">
        <v>0</v>
      </c>
      <c r="L18" s="72" t="s">
        <v>58</v>
      </c>
      <c r="M18" s="70">
        <v>10</v>
      </c>
      <c r="N18" s="70">
        <v>0.3</v>
      </c>
      <c r="O18" s="4"/>
    </row>
    <row r="19" spans="1:15" x14ac:dyDescent="0.2">
      <c r="A19" s="3">
        <v>15</v>
      </c>
      <c r="B19" s="70">
        <v>9</v>
      </c>
      <c r="C19" s="70">
        <v>3.96</v>
      </c>
      <c r="D19" s="70">
        <v>0.4</v>
      </c>
      <c r="E19" s="70">
        <v>1.4</v>
      </c>
      <c r="F19" s="70">
        <v>1</v>
      </c>
      <c r="G19" s="70">
        <v>90</v>
      </c>
      <c r="H19" s="70">
        <v>997.1</v>
      </c>
      <c r="I19" s="70" t="s">
        <v>57</v>
      </c>
      <c r="J19" s="70">
        <v>3</v>
      </c>
      <c r="K19" s="70">
        <v>2</v>
      </c>
      <c r="L19" s="72" t="s">
        <v>41</v>
      </c>
      <c r="M19" s="70">
        <v>0</v>
      </c>
      <c r="N19" s="70">
        <v>0.3</v>
      </c>
      <c r="O19" s="4"/>
    </row>
    <row r="20" spans="1:15" x14ac:dyDescent="0.2">
      <c r="A20" s="3">
        <v>16</v>
      </c>
      <c r="B20" s="70">
        <v>9</v>
      </c>
      <c r="C20" s="70">
        <v>3.66</v>
      </c>
      <c r="D20" s="70">
        <v>-1.44</v>
      </c>
      <c r="E20" s="70">
        <v>1.45</v>
      </c>
      <c r="F20" s="70">
        <v>0.74</v>
      </c>
      <c r="G20" s="70">
        <v>88</v>
      </c>
      <c r="H20" s="70">
        <v>1016.1</v>
      </c>
      <c r="I20" s="70" t="s">
        <v>11</v>
      </c>
      <c r="J20" s="70">
        <v>1</v>
      </c>
      <c r="K20" s="70">
        <v>8</v>
      </c>
      <c r="L20" s="72" t="s">
        <v>37</v>
      </c>
      <c r="M20" s="70">
        <v>3</v>
      </c>
      <c r="N20" s="70">
        <v>0.2</v>
      </c>
      <c r="O20" s="4"/>
    </row>
    <row r="21" spans="1:15" x14ac:dyDescent="0.2">
      <c r="A21" s="3">
        <v>17</v>
      </c>
      <c r="B21" s="70">
        <v>9</v>
      </c>
      <c r="C21" s="70">
        <v>9.94</v>
      </c>
      <c r="D21" s="70">
        <v>0.39</v>
      </c>
      <c r="E21" s="70">
        <v>2.2999999999999998</v>
      </c>
      <c r="F21" s="70">
        <v>1.93</v>
      </c>
      <c r="G21" s="70">
        <v>93</v>
      </c>
      <c r="H21" s="70">
        <v>1020.6</v>
      </c>
      <c r="I21" s="70" t="s">
        <v>49</v>
      </c>
      <c r="J21" s="70">
        <v>2</v>
      </c>
      <c r="K21" s="70">
        <v>8</v>
      </c>
      <c r="L21" s="72" t="s">
        <v>37</v>
      </c>
      <c r="M21" s="70">
        <v>4</v>
      </c>
      <c r="N21" s="70">
        <v>0</v>
      </c>
      <c r="O21" s="4"/>
    </row>
    <row r="22" spans="1:15" x14ac:dyDescent="0.2">
      <c r="A22" s="3">
        <v>18</v>
      </c>
      <c r="B22" s="70">
        <v>9</v>
      </c>
      <c r="C22" s="70">
        <v>5.41</v>
      </c>
      <c r="D22" s="70">
        <v>0.01</v>
      </c>
      <c r="E22" s="70">
        <v>0.84</v>
      </c>
      <c r="F22" s="70">
        <v>0.56999999999999995</v>
      </c>
      <c r="G22" s="70">
        <v>95</v>
      </c>
      <c r="H22" s="70">
        <v>1027.9000000000001</v>
      </c>
      <c r="I22" s="70">
        <v>0</v>
      </c>
      <c r="J22" s="70">
        <v>0</v>
      </c>
      <c r="K22" s="70">
        <v>8</v>
      </c>
      <c r="L22" s="72" t="s">
        <v>37</v>
      </c>
      <c r="M22" s="70">
        <v>0</v>
      </c>
      <c r="N22" s="70">
        <v>0</v>
      </c>
      <c r="O22" s="4"/>
    </row>
    <row r="23" spans="1:15" x14ac:dyDescent="0.2">
      <c r="A23" s="3">
        <v>19</v>
      </c>
      <c r="B23" s="70">
        <v>9</v>
      </c>
      <c r="C23" s="70">
        <v>8.4700000000000006</v>
      </c>
      <c r="D23" s="70">
        <v>0.1</v>
      </c>
      <c r="E23" s="70">
        <v>2.14</v>
      </c>
      <c r="F23" s="70">
        <v>1.67</v>
      </c>
      <c r="G23" s="70">
        <v>91</v>
      </c>
      <c r="H23" s="70">
        <v>1033.0999999999999</v>
      </c>
      <c r="I23" s="70" t="s">
        <v>10</v>
      </c>
      <c r="J23" s="70">
        <v>1</v>
      </c>
      <c r="K23" s="70">
        <v>7</v>
      </c>
      <c r="L23" s="72" t="s">
        <v>41</v>
      </c>
      <c r="M23" s="70">
        <v>0</v>
      </c>
      <c r="N23" s="70">
        <v>0</v>
      </c>
      <c r="O23" s="4"/>
    </row>
    <row r="24" spans="1:15" x14ac:dyDescent="0.2">
      <c r="A24" s="3">
        <v>20</v>
      </c>
      <c r="B24" s="70">
        <v>9</v>
      </c>
      <c r="C24" s="70">
        <v>12.51</v>
      </c>
      <c r="D24" s="70">
        <v>1.37</v>
      </c>
      <c r="E24" s="70">
        <v>8.57</v>
      </c>
      <c r="F24" s="70">
        <v>8.15</v>
      </c>
      <c r="G24" s="70">
        <v>94</v>
      </c>
      <c r="H24" s="70">
        <v>1032.8</v>
      </c>
      <c r="I24" s="70" t="s">
        <v>10</v>
      </c>
      <c r="J24" s="70">
        <v>1</v>
      </c>
      <c r="K24" s="70">
        <v>1</v>
      </c>
      <c r="L24" s="72" t="s">
        <v>41</v>
      </c>
      <c r="M24" s="70">
        <v>0.75</v>
      </c>
      <c r="N24" s="70">
        <v>0</v>
      </c>
      <c r="O24" s="4"/>
    </row>
    <row r="25" spans="1:15" x14ac:dyDescent="0.2">
      <c r="A25" s="3">
        <v>21</v>
      </c>
      <c r="B25" s="70">
        <v>9</v>
      </c>
      <c r="C25" s="70">
        <v>11.84</v>
      </c>
      <c r="D25" s="70">
        <v>2.87</v>
      </c>
      <c r="E25" s="70">
        <v>9.8000000000000007</v>
      </c>
      <c r="F25" s="70">
        <v>9.41</v>
      </c>
      <c r="G25" s="70">
        <v>95</v>
      </c>
      <c r="H25" s="70">
        <v>1032.7</v>
      </c>
      <c r="I25" s="70" t="s">
        <v>10</v>
      </c>
      <c r="J25" s="70">
        <v>1</v>
      </c>
      <c r="K25" s="70">
        <v>8</v>
      </c>
      <c r="L25" s="72" t="s">
        <v>37</v>
      </c>
      <c r="M25" s="70">
        <v>0</v>
      </c>
      <c r="N25" s="70">
        <v>0</v>
      </c>
      <c r="O25" s="4"/>
    </row>
    <row r="26" spans="1:15" x14ac:dyDescent="0.2">
      <c r="A26" s="3">
        <v>22</v>
      </c>
      <c r="B26" s="70">
        <v>9</v>
      </c>
      <c r="C26" s="70">
        <v>10.06</v>
      </c>
      <c r="D26" s="70">
        <v>8.1</v>
      </c>
      <c r="E26" s="70">
        <v>8.81</v>
      </c>
      <c r="F26" s="70">
        <v>8.57</v>
      </c>
      <c r="G26" s="70">
        <v>96</v>
      </c>
      <c r="H26" s="70">
        <v>1033.5</v>
      </c>
      <c r="I26" s="70" t="s">
        <v>10</v>
      </c>
      <c r="J26" s="70">
        <v>1</v>
      </c>
      <c r="K26" s="70">
        <v>8</v>
      </c>
      <c r="L26" s="72" t="s">
        <v>37</v>
      </c>
      <c r="M26" s="70">
        <v>0</v>
      </c>
      <c r="N26" s="70">
        <v>0</v>
      </c>
      <c r="O26" s="4"/>
    </row>
    <row r="27" spans="1:15" x14ac:dyDescent="0.2">
      <c r="A27" s="3">
        <v>23</v>
      </c>
      <c r="B27" s="70">
        <v>9</v>
      </c>
      <c r="C27" s="70">
        <v>9.8000000000000007</v>
      </c>
      <c r="D27" s="70">
        <v>7.02</v>
      </c>
      <c r="E27" s="70">
        <v>7.7</v>
      </c>
      <c r="F27" s="70">
        <v>6.78</v>
      </c>
      <c r="G27" s="70">
        <v>94</v>
      </c>
      <c r="H27" s="70">
        <v>1031.8</v>
      </c>
      <c r="I27" s="70" t="s">
        <v>48</v>
      </c>
      <c r="J27" s="70">
        <v>2</v>
      </c>
      <c r="K27" s="70">
        <v>8</v>
      </c>
      <c r="L27" s="72" t="s">
        <v>37</v>
      </c>
      <c r="M27" s="70">
        <v>0</v>
      </c>
      <c r="N27" s="70">
        <v>0</v>
      </c>
      <c r="O27" s="4"/>
    </row>
    <row r="28" spans="1:15" x14ac:dyDescent="0.2">
      <c r="A28" s="3">
        <v>24</v>
      </c>
      <c r="B28" s="70">
        <v>9</v>
      </c>
      <c r="C28" s="62">
        <v>10.83</v>
      </c>
      <c r="D28" s="70">
        <v>6.92</v>
      </c>
      <c r="E28" s="62">
        <v>9.3000000000000007</v>
      </c>
      <c r="F28" s="70">
        <v>8.6199999999999992</v>
      </c>
      <c r="G28" s="70">
        <v>91</v>
      </c>
      <c r="H28" s="70">
        <v>1020.8</v>
      </c>
      <c r="I28" s="70" t="s">
        <v>10</v>
      </c>
      <c r="J28" s="70">
        <v>3</v>
      </c>
      <c r="K28" s="70">
        <v>8</v>
      </c>
      <c r="L28" s="72" t="s">
        <v>36</v>
      </c>
      <c r="M28" s="70">
        <v>0</v>
      </c>
      <c r="N28" s="70">
        <v>0</v>
      </c>
      <c r="O28" s="4"/>
    </row>
    <row r="29" spans="1:15" x14ac:dyDescent="0.2">
      <c r="A29" s="3">
        <v>25</v>
      </c>
      <c r="B29" s="70">
        <v>9</v>
      </c>
      <c r="C29" s="70">
        <v>11.38</v>
      </c>
      <c r="D29" s="70">
        <v>9.0399999999999991</v>
      </c>
      <c r="E29" s="70">
        <v>10.11</v>
      </c>
      <c r="F29" s="70">
        <v>8.56</v>
      </c>
      <c r="G29" s="70">
        <v>81</v>
      </c>
      <c r="H29" s="70">
        <v>1004.9</v>
      </c>
      <c r="I29" s="72" t="s">
        <v>10</v>
      </c>
      <c r="J29" s="70">
        <v>3</v>
      </c>
      <c r="K29" s="70">
        <v>6</v>
      </c>
      <c r="L29" s="72" t="s">
        <v>41</v>
      </c>
      <c r="M29" s="70">
        <v>14.5</v>
      </c>
      <c r="N29" s="70">
        <v>0</v>
      </c>
      <c r="O29" s="4"/>
    </row>
    <row r="30" spans="1:15" x14ac:dyDescent="0.2">
      <c r="A30" s="3">
        <v>26</v>
      </c>
      <c r="B30" s="70">
        <v>9</v>
      </c>
      <c r="C30" s="70">
        <v>6.26</v>
      </c>
      <c r="D30" s="70">
        <v>2.62</v>
      </c>
      <c r="E30" s="70">
        <v>2.88</v>
      </c>
      <c r="F30" s="70">
        <v>2.2000000000000002</v>
      </c>
      <c r="G30" s="70">
        <v>89</v>
      </c>
      <c r="H30" s="70">
        <v>993.8</v>
      </c>
      <c r="I30" s="72" t="s">
        <v>10</v>
      </c>
      <c r="J30" s="70">
        <v>2</v>
      </c>
      <c r="K30" s="70">
        <v>2</v>
      </c>
      <c r="L30" s="72" t="s">
        <v>33</v>
      </c>
      <c r="M30" s="70">
        <v>20</v>
      </c>
      <c r="N30" s="70">
        <v>0</v>
      </c>
      <c r="O30" s="4"/>
    </row>
    <row r="31" spans="1:15" x14ac:dyDescent="0.2">
      <c r="A31" s="3">
        <v>27</v>
      </c>
      <c r="B31" s="70">
        <v>9</v>
      </c>
      <c r="C31" s="70">
        <v>4</v>
      </c>
      <c r="D31" s="70">
        <v>1.53</v>
      </c>
      <c r="E31" s="70">
        <v>2.15</v>
      </c>
      <c r="F31" s="70">
        <v>1.19</v>
      </c>
      <c r="G31" s="70">
        <v>83</v>
      </c>
      <c r="H31" s="70">
        <v>987.6</v>
      </c>
      <c r="I31" s="72" t="s">
        <v>57</v>
      </c>
      <c r="J31" s="70">
        <v>3</v>
      </c>
      <c r="K31" s="70">
        <v>8</v>
      </c>
      <c r="L31" s="72" t="s">
        <v>37</v>
      </c>
      <c r="M31" s="70">
        <v>0</v>
      </c>
      <c r="N31" s="70">
        <v>0</v>
      </c>
      <c r="O31" s="4"/>
    </row>
    <row r="32" spans="1:15" x14ac:dyDescent="0.2">
      <c r="A32" s="3">
        <v>28</v>
      </c>
      <c r="B32" s="70">
        <v>9</v>
      </c>
      <c r="C32" s="70">
        <v>4.7</v>
      </c>
      <c r="D32" s="70">
        <v>-0.5</v>
      </c>
      <c r="E32" s="70">
        <v>1.69</v>
      </c>
      <c r="F32" s="70">
        <v>0.69</v>
      </c>
      <c r="G32" s="70">
        <v>83</v>
      </c>
      <c r="H32" s="70">
        <v>999.6</v>
      </c>
      <c r="I32" s="72" t="s">
        <v>11</v>
      </c>
      <c r="J32" s="70">
        <v>2</v>
      </c>
      <c r="K32" s="70">
        <v>0</v>
      </c>
      <c r="L32" s="72" t="s">
        <v>58</v>
      </c>
      <c r="M32" s="70">
        <v>3</v>
      </c>
      <c r="N32" s="70">
        <v>0</v>
      </c>
      <c r="O32" s="4"/>
    </row>
    <row r="33" spans="1:15" x14ac:dyDescent="0.2">
      <c r="A33" s="3">
        <v>29</v>
      </c>
      <c r="B33" s="70">
        <v>9</v>
      </c>
      <c r="C33" s="70">
        <v>11.7</v>
      </c>
      <c r="D33" s="70">
        <v>-2</v>
      </c>
      <c r="E33" s="70">
        <v>4</v>
      </c>
      <c r="F33" s="70">
        <v>3.5</v>
      </c>
      <c r="G33" s="70">
        <v>95</v>
      </c>
      <c r="H33" s="70">
        <v>985.7</v>
      </c>
      <c r="I33" s="72" t="s">
        <v>16</v>
      </c>
      <c r="J33" s="70">
        <v>2</v>
      </c>
      <c r="K33" s="70">
        <v>8</v>
      </c>
      <c r="L33" s="72" t="s">
        <v>39</v>
      </c>
      <c r="M33" s="70">
        <v>5</v>
      </c>
      <c r="N33" s="70">
        <v>0</v>
      </c>
      <c r="O33" s="4"/>
    </row>
    <row r="34" spans="1:15" x14ac:dyDescent="0.2">
      <c r="A34" s="3">
        <v>30</v>
      </c>
      <c r="B34" s="70">
        <v>9</v>
      </c>
      <c r="C34" s="70">
        <v>12.3</v>
      </c>
      <c r="D34" s="70">
        <v>2.9</v>
      </c>
      <c r="E34" s="70">
        <v>11.7</v>
      </c>
      <c r="F34" s="70">
        <v>10.5</v>
      </c>
      <c r="G34" s="70">
        <v>83</v>
      </c>
      <c r="H34" s="74">
        <v>988.9</v>
      </c>
      <c r="I34" s="72" t="s">
        <v>48</v>
      </c>
      <c r="J34" s="70">
        <v>4</v>
      </c>
      <c r="K34" s="70">
        <v>2</v>
      </c>
      <c r="L34" s="72" t="s">
        <v>41</v>
      </c>
      <c r="M34" s="70">
        <v>2</v>
      </c>
      <c r="N34" s="70">
        <v>0</v>
      </c>
      <c r="O34" s="4"/>
    </row>
    <row r="35" spans="1:15" ht="13.5" thickBot="1" x14ac:dyDescent="0.25">
      <c r="A35" s="3">
        <v>31</v>
      </c>
      <c r="B35" s="70">
        <v>9</v>
      </c>
      <c r="C35" s="75">
        <v>9.8000000000000007</v>
      </c>
      <c r="D35" s="75">
        <v>7.1</v>
      </c>
      <c r="E35" s="75">
        <v>9.3000000000000007</v>
      </c>
      <c r="F35" s="75">
        <v>8</v>
      </c>
      <c r="G35" s="75">
        <v>79</v>
      </c>
      <c r="H35" s="76">
        <v>990.1</v>
      </c>
      <c r="I35" s="75" t="s">
        <v>48</v>
      </c>
      <c r="J35" s="75">
        <v>3</v>
      </c>
      <c r="K35" s="75">
        <v>7</v>
      </c>
      <c r="L35" s="75" t="s">
        <v>41</v>
      </c>
      <c r="M35" s="75">
        <v>2</v>
      </c>
      <c r="N35" s="70">
        <v>0</v>
      </c>
      <c r="O35" s="4"/>
    </row>
    <row r="36" spans="1:15" x14ac:dyDescent="0.2">
      <c r="B36" s="46" t="s">
        <v>44</v>
      </c>
      <c r="H36" s="11"/>
      <c r="M36" s="59"/>
      <c r="N36" s="77"/>
    </row>
    <row r="37" spans="1:15" ht="15.75" thickBot="1" x14ac:dyDescent="0.3">
      <c r="H37" s="11"/>
      <c r="M37" s="57" t="s">
        <v>27</v>
      </c>
      <c r="N37" s="58" t="s">
        <v>27</v>
      </c>
    </row>
    <row r="38" spans="1:15" ht="20.25" customHeight="1" x14ac:dyDescent="0.25">
      <c r="B38" s="8" t="s">
        <v>24</v>
      </c>
      <c r="C38" s="12">
        <f>AVERAGE(C5:C35)</f>
        <v>7.4545161290322577</v>
      </c>
      <c r="D38" s="12">
        <f>AVERAGE(D5:D35)</f>
        <v>2.0767741935483874</v>
      </c>
      <c r="E38" s="12">
        <f>AVERAGE(E5:E35)</f>
        <v>4.6551612903225807</v>
      </c>
      <c r="F38" s="12"/>
      <c r="G38" s="12">
        <f>AVERAGE(G5:G35)</f>
        <v>89.483870967741936</v>
      </c>
      <c r="H38" s="13">
        <f>AVERAGE(H5:H35)</f>
        <v>1011.0677419354837</v>
      </c>
      <c r="I38" s="14"/>
      <c r="J38" s="15">
        <f>AVERAGE(J5:J35)</f>
        <v>1.967741935483871</v>
      </c>
      <c r="K38" s="16">
        <f>AVERAGE(K5:K35)</f>
        <v>5.774193548387097</v>
      </c>
      <c r="L38" s="14"/>
      <c r="M38" s="60" t="s">
        <v>8</v>
      </c>
      <c r="N38" s="53" t="s">
        <v>9</v>
      </c>
    </row>
    <row r="39" spans="1:15" ht="19.5" customHeight="1" thickBot="1" x14ac:dyDescent="0.3">
      <c r="B39" s="9" t="s">
        <v>25</v>
      </c>
      <c r="C39" s="17">
        <f>MAX(C5:C35)</f>
        <v>12.51</v>
      </c>
      <c r="D39" s="17">
        <f>MAX(D5:D35)</f>
        <v>9.0399999999999991</v>
      </c>
      <c r="E39" s="17">
        <f>MAX(E5:E35)</f>
        <v>11.7</v>
      </c>
      <c r="F39" s="17"/>
      <c r="G39" s="17">
        <f>MAX(G5:G35)</f>
        <v>100</v>
      </c>
      <c r="H39" s="18">
        <f>MAX(H5:H35)</f>
        <v>1033.5</v>
      </c>
      <c r="I39" s="19"/>
      <c r="J39" s="20">
        <f>MAX(J5:J35)</f>
        <v>4</v>
      </c>
      <c r="K39" s="21">
        <f>MAX(K5:K35)</f>
        <v>8</v>
      </c>
      <c r="L39" s="19"/>
      <c r="M39" s="61">
        <f>SUM(M5:M35)</f>
        <v>83.25</v>
      </c>
      <c r="N39" s="54">
        <f>SUM(N5:N35)</f>
        <v>20.100000000000001</v>
      </c>
    </row>
    <row r="40" spans="1:15" ht="20.25" customHeight="1" thickBot="1" x14ac:dyDescent="0.3">
      <c r="B40" s="10" t="s">
        <v>26</v>
      </c>
      <c r="C40" s="22">
        <f>MIN(C5:C35)</f>
        <v>0.42</v>
      </c>
      <c r="D40" s="22">
        <f>MIN(D5:D35)</f>
        <v>-6.2</v>
      </c>
      <c r="E40" s="22">
        <f>MIN(E5:E35)</f>
        <v>-5</v>
      </c>
      <c r="F40" s="22"/>
      <c r="G40" s="22">
        <f>MIN(G5:G35)</f>
        <v>78</v>
      </c>
      <c r="H40" s="23">
        <f>MIN(H5:H35)</f>
        <v>976.6</v>
      </c>
      <c r="I40" s="19"/>
      <c r="J40" s="24">
        <f>MIN(J5:J35)</f>
        <v>0</v>
      </c>
      <c r="K40" s="25">
        <f>MIN(K5:K35)</f>
        <v>0</v>
      </c>
      <c r="L40" s="19"/>
      <c r="M40" s="55" t="s">
        <v>55</v>
      </c>
      <c r="N40" s="56" t="s">
        <v>56</v>
      </c>
    </row>
    <row r="41" spans="1:15" ht="13.5" thickBot="1" x14ac:dyDescent="0.25">
      <c r="A41" s="26"/>
      <c r="B41" s="27"/>
      <c r="C41" s="28"/>
      <c r="D41" s="28"/>
      <c r="E41" s="28"/>
      <c r="F41" s="28"/>
      <c r="G41" s="29"/>
      <c r="H41" s="29"/>
      <c r="I41" s="26"/>
      <c r="J41" s="29"/>
      <c r="K41" s="29"/>
      <c r="L41" s="26"/>
      <c r="M41" s="29"/>
      <c r="N41" s="28"/>
    </row>
    <row r="42" spans="1:15" ht="13.5" thickBot="1" x14ac:dyDescent="0.25">
      <c r="J42" s="39" t="s">
        <v>31</v>
      </c>
      <c r="K42" s="41" t="s">
        <v>32</v>
      </c>
    </row>
    <row r="43" spans="1:15" ht="13.5" thickBot="1" x14ac:dyDescent="0.25">
      <c r="J43" s="44" t="s">
        <v>22</v>
      </c>
      <c r="K43" s="45">
        <f>COUNTIF(L5:L35,"C.")</f>
        <v>3</v>
      </c>
    </row>
    <row r="44" spans="1:15" x14ac:dyDescent="0.2">
      <c r="J44" s="43" t="s">
        <v>33</v>
      </c>
      <c r="K44" s="33">
        <f>COUNTIF(L5:L35,"Ci.")</f>
        <v>1</v>
      </c>
    </row>
    <row r="45" spans="1:15" x14ac:dyDescent="0.2">
      <c r="J45" s="34" t="s">
        <v>34</v>
      </c>
      <c r="K45" s="35">
        <f>COUNTIF(L5:L35,"Cc.")</f>
        <v>0</v>
      </c>
    </row>
    <row r="46" spans="1:15" x14ac:dyDescent="0.2">
      <c r="J46" s="34" t="s">
        <v>35</v>
      </c>
      <c r="K46" s="35">
        <f>COUNTIF(L5:L35,"Cs.")</f>
        <v>1</v>
      </c>
    </row>
    <row r="47" spans="1:15" x14ac:dyDescent="0.2">
      <c r="J47" s="34" t="s">
        <v>36</v>
      </c>
      <c r="K47" s="35">
        <f>COUNTIF(L5:L35,"Ac.")</f>
        <v>1</v>
      </c>
    </row>
    <row r="48" spans="1:15" x14ac:dyDescent="0.2">
      <c r="J48" s="34" t="s">
        <v>37</v>
      </c>
      <c r="K48" s="35">
        <f>COUNTIF(L5:L35,"As.")</f>
        <v>14</v>
      </c>
    </row>
    <row r="49" spans="10:11" x14ac:dyDescent="0.2">
      <c r="J49" s="34" t="s">
        <v>38</v>
      </c>
      <c r="K49" s="35">
        <f>COUNTIF(L5:L35,"Ns.")</f>
        <v>0</v>
      </c>
    </row>
    <row r="50" spans="10:11" x14ac:dyDescent="0.2">
      <c r="J50" s="34" t="s">
        <v>39</v>
      </c>
      <c r="K50" s="35">
        <f>COUNTIF(L5:L35,"Sc.")</f>
        <v>3</v>
      </c>
    </row>
    <row r="51" spans="10:11" x14ac:dyDescent="0.2">
      <c r="J51" s="34" t="s">
        <v>40</v>
      </c>
      <c r="K51" s="35">
        <f>COUNTIF(L5:L35,"St.")</f>
        <v>0</v>
      </c>
    </row>
    <row r="52" spans="10:11" x14ac:dyDescent="0.2">
      <c r="J52" s="34" t="s">
        <v>41</v>
      </c>
      <c r="K52" s="35">
        <f>COUNTIF(L5:L35,"Cu.")</f>
        <v>8</v>
      </c>
    </row>
    <row r="53" spans="10:11" ht="13.5" thickBot="1" x14ac:dyDescent="0.25">
      <c r="J53" s="36" t="s">
        <v>42</v>
      </c>
      <c r="K53" s="37">
        <f>COUNTIF(L5:L35,"Cb.")</f>
        <v>0</v>
      </c>
    </row>
    <row r="54" spans="10:11" ht="13.5" thickBot="1" x14ac:dyDescent="0.25">
      <c r="J54" s="42" t="s">
        <v>43</v>
      </c>
      <c r="K54" s="40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1" t="s">
        <v>28</v>
      </c>
      <c r="C192" s="32" t="s">
        <v>29</v>
      </c>
    </row>
    <row r="193" spans="2:14" x14ac:dyDescent="0.2">
      <c r="B193" s="47">
        <v>0</v>
      </c>
      <c r="C193" s="35">
        <f>COUNTIF(I5:I35,"0")</f>
        <v>1</v>
      </c>
      <c r="E193"/>
      <c r="F193"/>
    </row>
    <row r="194" spans="2:14" x14ac:dyDescent="0.2">
      <c r="B194" s="48" t="s">
        <v>12</v>
      </c>
      <c r="C194" s="35">
        <f>COUNTIF(I5:I35,"N")</f>
        <v>1</v>
      </c>
      <c r="E194"/>
      <c r="F194"/>
    </row>
    <row r="195" spans="2:14" x14ac:dyDescent="0.2">
      <c r="B195" s="49" t="s">
        <v>52</v>
      </c>
      <c r="C195" s="35">
        <f>COUNTIF(I5:I35,"NNE")</f>
        <v>0</v>
      </c>
      <c r="E195"/>
      <c r="F195"/>
    </row>
    <row r="196" spans="2:14" x14ac:dyDescent="0.2">
      <c r="B196" s="48" t="s">
        <v>13</v>
      </c>
      <c r="C196" s="35">
        <f>COUNTIF(I5:I35,"NE")</f>
        <v>0</v>
      </c>
      <c r="E196"/>
      <c r="F196"/>
      <c r="L196" s="6"/>
      <c r="N196"/>
    </row>
    <row r="197" spans="2:14" x14ac:dyDescent="0.2">
      <c r="B197" s="49" t="s">
        <v>50</v>
      </c>
      <c r="C197" s="35">
        <f>COUNTIF(I5:I35,"ENE")</f>
        <v>1</v>
      </c>
      <c r="E197"/>
      <c r="F197"/>
      <c r="L197" s="6"/>
      <c r="N197"/>
    </row>
    <row r="198" spans="2:14" x14ac:dyDescent="0.2">
      <c r="B198" s="48" t="s">
        <v>17</v>
      </c>
      <c r="C198" s="35">
        <f>COUNTIF(I5:I35,"E")</f>
        <v>0</v>
      </c>
      <c r="E198"/>
      <c r="F198"/>
      <c r="L198" s="6"/>
      <c r="N198"/>
    </row>
    <row r="199" spans="2:14" x14ac:dyDescent="0.2">
      <c r="B199" s="50" t="s">
        <v>47</v>
      </c>
      <c r="C199" s="35">
        <f>COUNTIF(I5:I35,"ESE")</f>
        <v>0</v>
      </c>
      <c r="E199"/>
      <c r="F199"/>
      <c r="L199" s="6"/>
      <c r="N199"/>
    </row>
    <row r="200" spans="2:14" x14ac:dyDescent="0.2">
      <c r="B200" s="48" t="s">
        <v>16</v>
      </c>
      <c r="C200" s="35">
        <f>COUNTIF(I5:I35,"SE")</f>
        <v>1</v>
      </c>
      <c r="E200"/>
      <c r="F200"/>
      <c r="L200" s="6"/>
      <c r="N200"/>
    </row>
    <row r="201" spans="2:14" x14ac:dyDescent="0.2">
      <c r="B201" s="50" t="s">
        <v>53</v>
      </c>
      <c r="C201" s="35">
        <f>COUNTIF(I5:I35,"SSE")</f>
        <v>0</v>
      </c>
      <c r="E201"/>
      <c r="F201"/>
      <c r="L201" s="6"/>
      <c r="N201"/>
    </row>
    <row r="202" spans="2:14" x14ac:dyDescent="0.2">
      <c r="B202" s="48" t="s">
        <v>15</v>
      </c>
      <c r="C202" s="35">
        <f>COUNTIF(I5:I35,"S")</f>
        <v>0</v>
      </c>
      <c r="E202"/>
      <c r="F202"/>
      <c r="L202" s="6"/>
      <c r="N202"/>
    </row>
    <row r="203" spans="2:14" x14ac:dyDescent="0.2">
      <c r="B203" s="50" t="s">
        <v>49</v>
      </c>
      <c r="C203" s="35">
        <f>COUNTIF(I5:I35,"SSW")</f>
        <v>1</v>
      </c>
      <c r="E203"/>
      <c r="F203"/>
      <c r="L203" s="6"/>
      <c r="N203"/>
    </row>
    <row r="204" spans="2:14" x14ac:dyDescent="0.2">
      <c r="B204" s="48" t="s">
        <v>10</v>
      </c>
      <c r="C204" s="35">
        <f>COUNTIF(I5:I35,"SW")</f>
        <v>9</v>
      </c>
      <c r="E204"/>
      <c r="F204"/>
      <c r="L204" s="6"/>
      <c r="N204"/>
    </row>
    <row r="205" spans="2:14" x14ac:dyDescent="0.2">
      <c r="B205" s="50" t="s">
        <v>48</v>
      </c>
      <c r="C205" s="35">
        <f>COUNTIF(I5:I35,"WSW")</f>
        <v>6</v>
      </c>
      <c r="L205" s="6"/>
      <c r="N205"/>
    </row>
    <row r="206" spans="2:14" x14ac:dyDescent="0.2">
      <c r="B206" s="48" t="s">
        <v>11</v>
      </c>
      <c r="C206" s="35">
        <f>COUNTIF(I5:I35,"W")</f>
        <v>2</v>
      </c>
      <c r="L206" s="6"/>
      <c r="N206"/>
    </row>
    <row r="207" spans="2:14" x14ac:dyDescent="0.2">
      <c r="B207" s="50" t="s">
        <v>51</v>
      </c>
      <c r="C207" s="35">
        <f>COUNTIF(I5:I35,"WNW")</f>
        <v>2</v>
      </c>
      <c r="L207" s="6"/>
      <c r="N207"/>
    </row>
    <row r="208" spans="2:14" x14ac:dyDescent="0.2">
      <c r="B208" s="51" t="s">
        <v>14</v>
      </c>
      <c r="C208" s="35">
        <f>COUNTIF(I5:I35,"NW")</f>
        <v>3</v>
      </c>
    </row>
    <row r="209" spans="2:3" ht="13.5" thickBot="1" x14ac:dyDescent="0.25">
      <c r="B209" s="50" t="s">
        <v>57</v>
      </c>
      <c r="C209" s="33">
        <f>COUNTIF(I5:I35,"NNW")</f>
        <v>4</v>
      </c>
    </row>
    <row r="210" spans="2:3" ht="13.5" thickBot="1" x14ac:dyDescent="0.25">
      <c r="B210" s="38" t="s">
        <v>30</v>
      </c>
      <c r="C210" s="45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2018-01-05T20:01:28Z</dcterms:modified>
</cp:coreProperties>
</file>